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esktop Data\RIL 4th Week\"/>
    </mc:Choice>
  </mc:AlternateContent>
  <xr:revisionPtr revIDLastSave="0" documentId="8_{9F113776-DD8D-451D-BF20-DC89A88EB55E}" xr6:coauthVersionLast="47" xr6:coauthVersionMax="47" xr10:uidLastSave="{00000000-0000-0000-0000-000000000000}"/>
  <bookViews>
    <workbookView xWindow="-120" yWindow="-120" windowWidth="20730" windowHeight="11160" firstSheet="5" activeTab="5" xr2:uid="{FC0C5651-55DF-428D-B44B-516314C33FC7}"/>
  </bookViews>
  <sheets>
    <sheet name="Sheet1" sheetId="2" state="hidden" r:id="rId1"/>
    <sheet name="Cover Page" sheetId="13" r:id="rId2"/>
    <sheet name="Capex-Epoxy" sheetId="5" r:id="rId3"/>
    <sheet name="Opex-Epoxy" sheetId="11" r:id="rId4"/>
    <sheet name="Opex" sheetId="6" state="hidden" r:id="rId5"/>
    <sheet name="Cash Flow Epoxy" sheetId="10" r:id="rId6"/>
    <sheet name="Project Schedule" sheetId="14" r:id="rId7"/>
    <sheet name="Equipment list _ Ciba" sheetId="15" r:id="rId8"/>
    <sheet name="Equipment list _ Tohto" sheetId="16" r:id="rId9"/>
    <sheet name="Sheet4" sheetId="17" r:id="rId10"/>
  </sheets>
  <definedNames>
    <definedName name="_xlnm.Print_Area" localSheetId="6">'Project Schedule'!$A$1:$X$27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64" i="17" l="1"/>
  <c r="M62" i="17"/>
  <c r="E62" i="17"/>
  <c r="M30" i="17"/>
  <c r="E6" i="11" l="1"/>
  <c r="D6" i="5"/>
  <c r="D7" i="5"/>
  <c r="D8" i="5"/>
  <c r="D9" i="5"/>
  <c r="D10" i="5"/>
  <c r="D11" i="5"/>
  <c r="D12" i="5"/>
  <c r="D14" i="5"/>
  <c r="D15" i="5"/>
  <c r="D16" i="5"/>
  <c r="D17" i="5"/>
  <c r="D18" i="5"/>
  <c r="D20" i="5"/>
  <c r="D5" i="5"/>
  <c r="D8" i="11"/>
  <c r="D4" i="11"/>
  <c r="D3" i="11" s="1"/>
  <c r="G22" i="6"/>
  <c r="H22" i="6" s="1"/>
  <c r="D6" i="11" l="1"/>
  <c r="D15" i="11" l="1"/>
  <c r="D4" i="6" l="1"/>
  <c r="F7" i="6"/>
  <c r="F4" i="6" l="1"/>
  <c r="D5" i="6" l="1"/>
  <c r="F23" i="6"/>
  <c r="F5" i="6" l="1"/>
  <c r="D6" i="6"/>
  <c r="D10" i="6"/>
  <c r="F10" i="6" l="1"/>
  <c r="F6" i="6"/>
  <c r="F14" i="6" l="1"/>
  <c r="D8" i="6" l="1"/>
  <c r="F8" i="6" s="1"/>
  <c r="G8" i="6"/>
  <c r="D13" i="11"/>
  <c r="D14" i="11" s="1"/>
  <c r="D13" i="6"/>
  <c r="F13" i="6" s="1"/>
  <c r="H18" i="2"/>
  <c r="G18" i="2"/>
  <c r="G17" i="2"/>
  <c r="D17" i="6" l="1"/>
  <c r="F17" i="6" s="1"/>
  <c r="D9" i="6"/>
  <c r="F9" i="6" s="1"/>
  <c r="D15" i="6"/>
  <c r="F15" i="6" s="1"/>
  <c r="D12" i="6" l="1"/>
  <c r="F12" i="6" s="1"/>
  <c r="D3" i="6" l="1"/>
  <c r="D2" i="6" s="1"/>
  <c r="D18" i="6" s="1"/>
  <c r="F11" i="6"/>
  <c r="D19" i="6" l="1"/>
  <c r="F19" i="6" l="1"/>
  <c r="F18" i="6"/>
  <c r="D16" i="6"/>
  <c r="F16" i="6" l="1"/>
  <c r="D20" i="6"/>
  <c r="G20" i="6" s="1"/>
  <c r="H20" i="6" s="1"/>
  <c r="D24" i="6" l="1"/>
  <c r="F20" i="6"/>
  <c r="D7" i="11" l="1"/>
  <c r="D5" i="11" s="1"/>
  <c r="D16" i="11" l="1"/>
  <c r="D17" i="11"/>
  <c r="D11" i="11" l="1"/>
  <c r="D2" i="11" l="1"/>
  <c r="D22" i="11" l="1"/>
  <c r="D18" i="11" s="1"/>
  <c r="D23" i="11" l="1"/>
</calcChain>
</file>

<file path=xl/sharedStrings.xml><?xml version="1.0" encoding="utf-8"?>
<sst xmlns="http://schemas.openxmlformats.org/spreadsheetml/2006/main" count="885" uniqueCount="304">
  <si>
    <t>A</t>
  </si>
  <si>
    <t>B</t>
  </si>
  <si>
    <t>C</t>
  </si>
  <si>
    <t>D</t>
  </si>
  <si>
    <t>Typical Common Utility Cost</t>
  </si>
  <si>
    <t>Electricity</t>
  </si>
  <si>
    <t>Gas</t>
  </si>
  <si>
    <t>Fuel Oil</t>
  </si>
  <si>
    <t>Steam</t>
  </si>
  <si>
    <t>Cooling tower Water</t>
  </si>
  <si>
    <t>Process Water</t>
  </si>
  <si>
    <t>Recycled process water</t>
  </si>
  <si>
    <t>Recycled cooling tower water</t>
  </si>
  <si>
    <t>Softened Water</t>
  </si>
  <si>
    <t>Demineralized water</t>
  </si>
  <si>
    <t>Instrumentation Air</t>
  </si>
  <si>
    <t>Inert Gas</t>
  </si>
  <si>
    <t>Refrigeration</t>
  </si>
  <si>
    <t xml:space="preserve">Nitrogen, purchased </t>
  </si>
  <si>
    <t xml:space="preserve">Raw Material </t>
  </si>
  <si>
    <t>Depriciation</t>
  </si>
  <si>
    <t>Packaging Cost</t>
  </si>
  <si>
    <t>[USD]</t>
  </si>
  <si>
    <t>C1</t>
  </si>
  <si>
    <t>C2</t>
  </si>
  <si>
    <t>ITEM</t>
  </si>
  <si>
    <t>TOTAL FIXED-CAPITAL INVESTMENT</t>
  </si>
  <si>
    <t>A1</t>
  </si>
  <si>
    <t>TOTAL DIRECT PLANT COST</t>
  </si>
  <si>
    <t>Delivered main equipment (includes auxiliary equipment)</t>
  </si>
  <si>
    <t>Purchased-equipment installation</t>
  </si>
  <si>
    <t>Instrumentation and controls (installed)</t>
  </si>
  <si>
    <t>Piping (installed)</t>
  </si>
  <si>
    <t>Electrical (installed)</t>
  </si>
  <si>
    <t>Buildings (including services)</t>
  </si>
  <si>
    <t>Yard improvements</t>
  </si>
  <si>
    <t>Service facilities (installed)</t>
  </si>
  <si>
    <t>Land (purchase is required)</t>
  </si>
  <si>
    <t>A2</t>
  </si>
  <si>
    <t>TOTAL INDIRECT PLANT COST</t>
  </si>
  <si>
    <t>Engineering and supervision</t>
  </si>
  <si>
    <t>Construction expenses</t>
  </si>
  <si>
    <t>Legal expenses</t>
  </si>
  <si>
    <t>Contractor’s fee</t>
  </si>
  <si>
    <t>Contingency</t>
  </si>
  <si>
    <t>WORKING CAPITAL</t>
  </si>
  <si>
    <t>Safety and hazard analyses</t>
  </si>
  <si>
    <t>TOTAL CAPITAL INVESTMENT</t>
  </si>
  <si>
    <t>MANUFACTURING COST</t>
  </si>
  <si>
    <r>
      <t xml:space="preserve">C1 </t>
    </r>
    <r>
      <rPr>
        <sz val="9"/>
        <color theme="1"/>
        <rFont val="Arial Black"/>
        <family val="2"/>
      </rPr>
      <t xml:space="preserve">+ </t>
    </r>
    <r>
      <rPr>
        <b/>
        <sz val="9"/>
        <color theme="1"/>
        <rFont val="Palladio Uralic"/>
      </rPr>
      <t xml:space="preserve">C2 </t>
    </r>
    <r>
      <rPr>
        <sz val="9"/>
        <color theme="1"/>
        <rFont val="Arial Black"/>
        <family val="2"/>
      </rPr>
      <t xml:space="preserve">+ </t>
    </r>
    <r>
      <rPr>
        <b/>
        <sz val="9"/>
        <color theme="1"/>
        <rFont val="Palladio Uralic"/>
      </rPr>
      <t>C3</t>
    </r>
  </si>
  <si>
    <t>DIRECT PRODUCTION COSTS</t>
  </si>
  <si>
    <t>1 to 8</t>
  </si>
  <si>
    <t>Raw materials (calculated)</t>
  </si>
  <si>
    <t>-</t>
  </si>
  <si>
    <t>Operating labor (calculated)</t>
  </si>
  <si>
    <t>Direct supervisory and clerical labor (17.5% of operating labor)</t>
  </si>
  <si>
    <t>Utilities (calculated)</t>
  </si>
  <si>
    <t>Operating supplies (15% of cost for maintenance and repairs)</t>
  </si>
  <si>
    <t>Laboratory charges (15% of operating labor)</t>
  </si>
  <si>
    <t>Patents and royalties (4% of C1.1 to C1.7)</t>
  </si>
  <si>
    <t>INDIRECT PRODUCTION COSTS</t>
  </si>
  <si>
    <t>C3</t>
  </si>
  <si>
    <r>
      <t xml:space="preserve">PLANT-OVERHEAD COSTS (60% of 2 </t>
    </r>
    <r>
      <rPr>
        <sz val="9"/>
        <color theme="1"/>
        <rFont val="Arial Black"/>
        <family val="2"/>
      </rPr>
      <t xml:space="preserve">+ </t>
    </r>
    <r>
      <rPr>
        <sz val="9"/>
        <color theme="1"/>
        <rFont val="Palladio Uralic"/>
      </rPr>
      <t xml:space="preserve">3 </t>
    </r>
    <r>
      <rPr>
        <sz val="9"/>
        <color theme="1"/>
        <rFont val="Arial Black"/>
        <family val="2"/>
      </rPr>
      <t xml:space="preserve">+ </t>
    </r>
    <r>
      <rPr>
        <sz val="9"/>
        <color theme="1"/>
        <rFont val="Palladio Uralic"/>
      </rPr>
      <t>5)</t>
    </r>
  </si>
  <si>
    <t>GENERAL EXPENSES</t>
  </si>
  <si>
    <t>14 to 16</t>
  </si>
  <si>
    <r>
      <t xml:space="preserve">Administrative costs (15% of 2 </t>
    </r>
    <r>
      <rPr>
        <sz val="9"/>
        <color theme="1"/>
        <rFont val="Arial Black"/>
        <family val="2"/>
      </rPr>
      <t xml:space="preserve">+ </t>
    </r>
    <r>
      <rPr>
        <sz val="9"/>
        <color theme="1"/>
        <rFont val="Palladio Uralic"/>
      </rPr>
      <t xml:space="preserve">3 </t>
    </r>
    <r>
      <rPr>
        <sz val="9"/>
        <color theme="1"/>
        <rFont val="Arial Black"/>
        <family val="2"/>
      </rPr>
      <t xml:space="preserve">+ </t>
    </r>
    <r>
      <rPr>
        <sz val="9"/>
        <color theme="1"/>
        <rFont val="Palladio Uralic"/>
      </rPr>
      <t>5)</t>
    </r>
  </si>
  <si>
    <t>Distribution and selling costs (11% of manufacturing cost)</t>
  </si>
  <si>
    <t>TOTAL PRODUCT COST</t>
  </si>
  <si>
    <r>
      <t xml:space="preserve">C </t>
    </r>
    <r>
      <rPr>
        <sz val="9"/>
        <color theme="1"/>
        <rFont val="Arial Black"/>
        <family val="2"/>
      </rPr>
      <t xml:space="preserve">+ </t>
    </r>
    <r>
      <rPr>
        <b/>
        <sz val="9"/>
        <color theme="1"/>
        <rFont val="Palladio Uralic"/>
      </rPr>
      <t>D</t>
    </r>
  </si>
  <si>
    <t>Description</t>
  </si>
  <si>
    <t>Operating Period</t>
  </si>
  <si>
    <t>Operating Revenue</t>
  </si>
  <si>
    <t>Inventory</t>
  </si>
  <si>
    <t>Total Operating Cost</t>
  </si>
  <si>
    <t>Gross Margin</t>
  </si>
  <si>
    <t>Depreciation</t>
  </si>
  <si>
    <t>Net Cash Flow</t>
  </si>
  <si>
    <t>Research and development costs (7% of manufacturing cost)</t>
  </si>
  <si>
    <t>Maintenance and repairs (7% of fixed-capital investment)</t>
  </si>
  <si>
    <t>Variable</t>
  </si>
  <si>
    <t>Fixed</t>
  </si>
  <si>
    <t>Total Investment</t>
  </si>
  <si>
    <t>Labour</t>
  </si>
  <si>
    <t>Raw Material Variable</t>
  </si>
  <si>
    <t>INR</t>
  </si>
  <si>
    <t>Packaging Cost(5% of manufacturing cost)</t>
  </si>
  <si>
    <t>Category</t>
  </si>
  <si>
    <t>- Qty.</t>
  </si>
  <si>
    <t>-Rate</t>
  </si>
  <si>
    <t>Working Capital Change:</t>
  </si>
  <si>
    <t>Accounts Receivables</t>
  </si>
  <si>
    <t>Accounts Payables</t>
  </si>
  <si>
    <t>Gross Profit</t>
  </si>
  <si>
    <t>Operating Cost :</t>
  </si>
  <si>
    <t xml:space="preserve">Labour </t>
  </si>
  <si>
    <t>Variable Overheads</t>
  </si>
  <si>
    <t>Fixed Overheads</t>
  </si>
  <si>
    <t>Selling Overheads</t>
  </si>
  <si>
    <t>Taxes</t>
  </si>
  <si>
    <t>Cost of Capital</t>
  </si>
  <si>
    <t>Discounted Cash Flow</t>
  </si>
  <si>
    <t>Undiscounted Cash Flow</t>
  </si>
  <si>
    <t>Cummulative Cash Flow</t>
  </si>
  <si>
    <t xml:space="preserve">Raw materials </t>
  </si>
  <si>
    <t>C4</t>
  </si>
  <si>
    <t>Maintenance and repairs (5% of fixed-capital investment)</t>
  </si>
  <si>
    <t>Total  Production Cost</t>
  </si>
  <si>
    <t>Operating labor</t>
  </si>
  <si>
    <t xml:space="preserve">Maintenance and repairs </t>
  </si>
  <si>
    <t xml:space="preserve">Operating supplies </t>
  </si>
  <si>
    <t>Laboratory charges</t>
  </si>
  <si>
    <t>PLANT-OVERHEAD COSTS</t>
  </si>
  <si>
    <t xml:space="preserve">Administrative costs </t>
  </si>
  <si>
    <t>Utility + labour+ packaging + Utility, R&amp; D and selling &amp; Transportation</t>
  </si>
  <si>
    <t>Operating Rate</t>
  </si>
  <si>
    <t>PROJECT IMPLEMENTATION SCHEDULE FOR EPOXY RESIN  PLANT</t>
  </si>
  <si>
    <t>Activity</t>
  </si>
  <si>
    <t>Month</t>
  </si>
  <si>
    <t>1. Civil Work</t>
  </si>
  <si>
    <t>Company Registration</t>
  </si>
  <si>
    <t>Land Acquistion</t>
  </si>
  <si>
    <t>Finalisation of Building Design</t>
  </si>
  <si>
    <t>Invitation of Tenders and Award</t>
  </si>
  <si>
    <t>Factory Shed</t>
  </si>
  <si>
    <t>Auxilliary Building</t>
  </si>
  <si>
    <t>Administrative Block</t>
  </si>
  <si>
    <t>Other Construction</t>
  </si>
  <si>
    <t>Disbursal of Finances</t>
  </si>
  <si>
    <t>Specification Detailing</t>
  </si>
  <si>
    <t>Invitation of Quotations</t>
  </si>
  <si>
    <t>Placing Orders</t>
  </si>
  <si>
    <t>Delivery at Plant Site &amp; Inspection</t>
  </si>
  <si>
    <t>Installation and Commissioning</t>
  </si>
  <si>
    <t>Check up of the Plant &amp; Machinery</t>
  </si>
  <si>
    <t>Finalise Management Reporting</t>
  </si>
  <si>
    <t>Finalise Official Practices</t>
  </si>
  <si>
    <t>Executive Systems</t>
  </si>
  <si>
    <t>2. Plant and Machinery</t>
  </si>
  <si>
    <t>3. Arrangement of Power/Water</t>
  </si>
  <si>
    <t>4. Other Items</t>
  </si>
  <si>
    <t>5. Training and Personnel</t>
  </si>
  <si>
    <t>6. Start -up/ Commercial Production</t>
  </si>
  <si>
    <r>
      <t xml:space="preserve">C1 </t>
    </r>
    <r>
      <rPr>
        <sz val="10"/>
        <color theme="1"/>
        <rFont val="Arial"/>
        <family val="2"/>
      </rPr>
      <t xml:space="preserve">+ </t>
    </r>
    <r>
      <rPr>
        <b/>
        <sz val="10"/>
        <color theme="1"/>
        <rFont val="Arial"/>
        <family val="2"/>
      </rPr>
      <t xml:space="preserve">C2 </t>
    </r>
    <r>
      <rPr>
        <sz val="10"/>
        <color theme="1"/>
        <rFont val="Arial"/>
        <family val="2"/>
      </rPr>
      <t xml:space="preserve">+ </t>
    </r>
    <r>
      <rPr>
        <b/>
        <sz val="10"/>
        <color theme="1"/>
        <rFont val="Arial"/>
        <family val="2"/>
      </rPr>
      <t>C3+ C4</t>
    </r>
  </si>
  <si>
    <r>
      <t xml:space="preserve">C </t>
    </r>
    <r>
      <rPr>
        <sz val="10"/>
        <color theme="1"/>
        <rFont val="Arial"/>
        <family val="2"/>
      </rPr>
      <t xml:space="preserve">+ </t>
    </r>
    <r>
      <rPr>
        <b/>
        <sz val="10"/>
        <color theme="1"/>
        <rFont val="Arial"/>
        <family val="2"/>
      </rPr>
      <t>D</t>
    </r>
  </si>
  <si>
    <t>Technology 1:</t>
  </si>
  <si>
    <t>S No</t>
  </si>
  <si>
    <t>Equipment</t>
  </si>
  <si>
    <t>Tag No</t>
  </si>
  <si>
    <t>MOC</t>
  </si>
  <si>
    <t>Caustic Preparation Solution Tank (48% Caustic)</t>
  </si>
  <si>
    <t>V-101</t>
  </si>
  <si>
    <t>FRP</t>
  </si>
  <si>
    <t>Caustic transfer pump</t>
  </si>
  <si>
    <t>P-101</t>
  </si>
  <si>
    <t>FRP/PTFE</t>
  </si>
  <si>
    <t>BPA Storage Vessel Or Hopper (if Solid)</t>
  </si>
  <si>
    <t>V-102</t>
  </si>
  <si>
    <t>SS304</t>
  </si>
  <si>
    <t>BPA Transfer Pump (if Solid, pump is not required)</t>
  </si>
  <si>
    <t>P-102</t>
  </si>
  <si>
    <t>EPICHLOROHYDRIN Storage Tank</t>
  </si>
  <si>
    <t>V-103</t>
  </si>
  <si>
    <t>EPICHLOROHYDRIN Transfer Pump</t>
  </si>
  <si>
    <t>P-103</t>
  </si>
  <si>
    <t>Pre-Reactor</t>
  </si>
  <si>
    <t>R-101</t>
  </si>
  <si>
    <t>Reaction solution Transfer pump</t>
  </si>
  <si>
    <t>P-104</t>
  </si>
  <si>
    <t xml:space="preserve">Reactor </t>
  </si>
  <si>
    <t>R-102</t>
  </si>
  <si>
    <t>Reaction solution Transfer pump 2</t>
  </si>
  <si>
    <t>P-104-1</t>
  </si>
  <si>
    <t>Distillation Tower</t>
  </si>
  <si>
    <t>X-101</t>
  </si>
  <si>
    <t>Solvent Storage Tank (Toluene)</t>
  </si>
  <si>
    <t>V-105</t>
  </si>
  <si>
    <t>Solvent transfer pump</t>
  </si>
  <si>
    <t>P-105</t>
  </si>
  <si>
    <t>Washing Tower</t>
  </si>
  <si>
    <t>V-104</t>
  </si>
  <si>
    <t>Gravity Separator</t>
  </si>
  <si>
    <t>Y-01</t>
  </si>
  <si>
    <t>Soln Transfer pump</t>
  </si>
  <si>
    <t>P-106</t>
  </si>
  <si>
    <t>Ditillation Tower</t>
  </si>
  <si>
    <t>X-102</t>
  </si>
  <si>
    <t>Soln Transfer pump 2</t>
  </si>
  <si>
    <t>P-107</t>
  </si>
  <si>
    <t>Mixing Tank</t>
  </si>
  <si>
    <t>M-101</t>
  </si>
  <si>
    <t>Product Tank</t>
  </si>
  <si>
    <t>PR-101</t>
  </si>
  <si>
    <t>UF/RO System</t>
  </si>
  <si>
    <t>T-101</t>
  </si>
  <si>
    <t>DG (2 No's)</t>
  </si>
  <si>
    <t>DG-101 &amp; 102</t>
  </si>
  <si>
    <t xml:space="preserve">Adsorption Column </t>
  </si>
  <si>
    <t>Dust Collector</t>
  </si>
  <si>
    <t>Cooling Tower</t>
  </si>
  <si>
    <t>C-101</t>
  </si>
  <si>
    <t>Filter</t>
  </si>
  <si>
    <t>F-101</t>
  </si>
  <si>
    <r>
      <t> </t>
    </r>
    <r>
      <rPr>
        <b/>
        <sz val="10"/>
        <color rgb="FF000000"/>
        <rFont val="Arial"/>
        <family val="2"/>
      </rPr>
      <t>1.2</t>
    </r>
  </si>
  <si>
    <t>Equipment list for SER</t>
  </si>
  <si>
    <t>LER Storage tank</t>
  </si>
  <si>
    <t>V-201</t>
  </si>
  <si>
    <t>Pump</t>
  </si>
  <si>
    <t>P-201</t>
  </si>
  <si>
    <t>Reactor</t>
  </si>
  <si>
    <t>R-201</t>
  </si>
  <si>
    <t>Hopper</t>
  </si>
  <si>
    <t>H-201</t>
  </si>
  <si>
    <t>Pre Reactor</t>
  </si>
  <si>
    <t>R-201-A</t>
  </si>
  <si>
    <t>Chiller</t>
  </si>
  <si>
    <t>X-201</t>
  </si>
  <si>
    <t>Heat Exchanger</t>
  </si>
  <si>
    <t>E-201</t>
  </si>
  <si>
    <t>P-202</t>
  </si>
  <si>
    <t>Flaker (Hammer Crosser &amp; Hand Crosser Type)</t>
  </si>
  <si>
    <t>S-201</t>
  </si>
  <si>
    <t>Hopper (for BPA charging)</t>
  </si>
  <si>
    <t>Mixing Tank (BPA &amp; ECH mixing)</t>
  </si>
  <si>
    <t>Tracnsfer Pump (BPA &amp; ECH mixer)</t>
  </si>
  <si>
    <t>Mx-101</t>
  </si>
  <si>
    <t>PMx-101</t>
  </si>
  <si>
    <t>DC-101</t>
  </si>
  <si>
    <t>MAIN PROCESS EQUIPMENTS</t>
  </si>
  <si>
    <t>CAPACITY &amp; MOC</t>
  </si>
  <si>
    <t>Qty</t>
  </si>
  <si>
    <t xml:space="preserve">Unit Rate </t>
  </si>
  <si>
    <t>[USD Million]</t>
  </si>
  <si>
    <t>Remarks</t>
  </si>
  <si>
    <t>m3,PP</t>
  </si>
  <si>
    <t>Indigenous</t>
  </si>
  <si>
    <t>m3/hr,PP</t>
  </si>
  <si>
    <t> 1 Standby &amp; 1 working</t>
  </si>
  <si>
    <t>m3, SS304</t>
  </si>
  <si>
    <t>ECH Storage Tank</t>
  </si>
  <si>
    <t>ECH Transfer Pump</t>
  </si>
  <si>
    <t>m3/hr, SS304</t>
  </si>
  <si>
    <t>Auxiliary</t>
  </si>
  <si>
    <t>1 Standby &amp; 1 working</t>
  </si>
  <si>
    <t xml:space="preserve">For more no of grade, Reactor will be increased accordingly </t>
  </si>
  <si>
    <t>Distillation Tower for ECH</t>
  </si>
  <si>
    <t>Ditillation Tower for Toluene Recovery</t>
  </si>
  <si>
    <t>Feed Pump</t>
  </si>
  <si>
    <t>Evaporator (Thin Evaporator &amp; Rotary film thin evaporator) </t>
  </si>
  <si>
    <t>m2, SS304</t>
  </si>
  <si>
    <t>DG’s, Generator’s</t>
  </si>
  <si>
    <t>400 KV</t>
  </si>
  <si>
    <t>DCS System (Instrumentation Item)</t>
  </si>
  <si>
    <t>Total</t>
  </si>
  <si>
    <t>375m3, SS304</t>
  </si>
  <si>
    <t>Xylene Storage Tank</t>
  </si>
  <si>
    <t>110m3, SS304</t>
  </si>
  <si>
    <t>Condenser</t>
  </si>
  <si>
    <t>7m2, SS304</t>
  </si>
  <si>
    <t>18m3/hr, SS304</t>
  </si>
  <si>
    <t>2 Process pump &amp; 2 Standby</t>
  </si>
  <si>
    <t>Weighing Tank</t>
  </si>
  <si>
    <t>14m3, SS304</t>
  </si>
  <si>
    <t>Hoist</t>
  </si>
  <si>
    <t>3-4 Ton/hr, SS304</t>
  </si>
  <si>
    <t>BPA Hopper</t>
  </si>
  <si>
    <t>08-12m3, SS304</t>
  </si>
  <si>
    <t>15 m3, SS304/CS</t>
  </si>
  <si>
    <t>Resin Hopper</t>
  </si>
  <si>
    <t>1.2m3, SS304</t>
  </si>
  <si>
    <t>7.5m2, SS304</t>
  </si>
  <si>
    <t>15m3, SS304</t>
  </si>
  <si>
    <t>Raw material Hopper</t>
  </si>
  <si>
    <t>0.2m3, SS304</t>
  </si>
  <si>
    <t>BPA Dust Collector</t>
  </si>
  <si>
    <t>25m3, CS</t>
  </si>
  <si>
    <t>16m3, SS304</t>
  </si>
  <si>
    <t>Resin hopper</t>
  </si>
  <si>
    <t>Cut Tank</t>
  </si>
  <si>
    <t>17m3, SS304</t>
  </si>
  <si>
    <t>25m2, SS304</t>
  </si>
  <si>
    <t>Product filter</t>
  </si>
  <si>
    <t>15m3/hr, SS304</t>
  </si>
  <si>
    <t>Flaker hopper</t>
  </si>
  <si>
    <t>4,000kg/hr, SS 304</t>
  </si>
  <si>
    <t>Circle Feeder</t>
  </si>
  <si>
    <t>7.5 ton/hr, SS 304</t>
  </si>
  <si>
    <t>Crusher</t>
  </si>
  <si>
    <t>4500kg/hr, SS304</t>
  </si>
  <si>
    <t>Packer (25 Kg, 100 Kg, 200Kg, 500 Kg /bag,)</t>
  </si>
  <si>
    <t>SS 304</t>
  </si>
  <si>
    <t>Product Dust Collector</t>
  </si>
  <si>
    <t>40m3/hr, SS314</t>
  </si>
  <si>
    <t>150m3, SS304</t>
  </si>
  <si>
    <t>Vent Condenser</t>
  </si>
  <si>
    <t>6m2, SS304</t>
  </si>
  <si>
    <t>Product Filter</t>
  </si>
  <si>
    <t>ETP Plant</t>
  </si>
  <si>
    <t>800 KD</t>
  </si>
  <si>
    <t>Final Total</t>
  </si>
  <si>
    <t xml:space="preserve"> Filter</t>
  </si>
  <si>
    <t>BPA Hopper (if Solid)</t>
  </si>
  <si>
    <t>BPA  Hopper (if Solid)</t>
  </si>
  <si>
    <t>Tohto Kesai</t>
  </si>
  <si>
    <t>CIBA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</si>
</sst>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(* #,##0.00_);_(* \(#,##0.00\);_(* &quot;-&quot;??_);_(@_)"/>
    <numFmt numFmtId="165" formatCode="_ * #,##0_ ;_ * \-#,##0_ ;_ * &quot;-&quot;??_ ;_ @_ "/>
    <numFmt numFmtId="166" formatCode="#,##0.000"/>
    <numFmt numFmtId="167" formatCode="0.000"/>
  </numFmts>
  <fonts count="24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color theme="1"/>
      <name val="Times New Roman"/>
      <family val="1"/>
    </font>
    <font>
      <b/>
      <sz val="9"/>
      <color theme="1"/>
      <name val="Palladio Uralic"/>
    </font>
    <font>
      <sz val="9"/>
      <color theme="1"/>
      <name val="Arial Black"/>
      <family val="2"/>
    </font>
    <font>
      <sz val="9"/>
      <color theme="1"/>
      <name val="Palladio Uralic"/>
    </font>
    <font>
      <sz val="10"/>
      <color theme="1"/>
      <name val="Palladio Uralic"/>
    </font>
    <font>
      <sz val="11"/>
      <color theme="0"/>
      <name val="Calibri"/>
      <family val="2"/>
      <scheme val="minor"/>
    </font>
    <font>
      <sz val="10"/>
      <name val="Arial"/>
      <family val="2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b/>
      <sz val="10"/>
      <color theme="0"/>
      <name val="Arial"/>
      <family val="2"/>
    </font>
    <font>
      <b/>
      <sz val="10"/>
      <color rgb="FF000000"/>
      <name val="Arial"/>
      <family val="2"/>
    </font>
    <font>
      <sz val="10"/>
      <color rgb="FF000000"/>
      <name val="Arial"/>
      <family val="2"/>
    </font>
    <font>
      <b/>
      <i/>
      <sz val="10"/>
      <color rgb="FF000000"/>
      <name val="Arial"/>
      <family val="2"/>
    </font>
    <font>
      <b/>
      <sz val="12"/>
      <name val="Arial"/>
      <family val="2"/>
    </font>
    <font>
      <sz val="10"/>
      <name val="Arial"/>
      <family val="2"/>
    </font>
    <font>
      <sz val="12"/>
      <name val="Arial"/>
      <family val="2"/>
    </font>
    <font>
      <b/>
      <sz val="11"/>
      <color rgb="FF000000"/>
      <name val="Calibri"/>
      <family val="2"/>
      <scheme val="minor"/>
    </font>
    <font>
      <sz val="10"/>
      <color rgb="FFFF0000"/>
      <name val="Arial"/>
      <family val="2"/>
    </font>
    <font>
      <sz val="9"/>
      <color rgb="FF000000"/>
      <name val="Times New Roman"/>
      <family val="1"/>
    </font>
    <font>
      <b/>
      <sz val="8"/>
      <color rgb="FF000000"/>
      <name val="Palladio Uralic"/>
    </font>
    <font>
      <sz val="11"/>
      <color rgb="FF000000"/>
      <name val="Calibri"/>
      <family val="2"/>
      <scheme val="minor"/>
    </font>
    <font>
      <b/>
      <sz val="12"/>
      <color theme="1"/>
      <name val="Arial"/>
      <family val="2"/>
    </font>
  </fonts>
  <fills count="18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/>
      </patternFill>
    </fill>
    <fill>
      <patternFill patternType="solid">
        <fgColor rgb="FFFFC000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4B084"/>
        <bgColor indexed="64"/>
      </patternFill>
    </fill>
    <fill>
      <patternFill patternType="solid">
        <fgColor rgb="FFC6E0B4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9CC2E5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5">
    <xf numFmtId="0" fontId="0" fillId="0" borderId="0"/>
    <xf numFmtId="9" fontId="1" fillId="0" borderId="0" applyFont="0" applyFill="0" applyBorder="0" applyAlignment="0" applyProtection="0"/>
    <xf numFmtId="0" fontId="7" fillId="8" borderId="0" applyNumberFormat="0" applyBorder="0" applyAlignment="0" applyProtection="0"/>
    <xf numFmtId="164" fontId="1" fillId="0" borderId="0" applyFont="0" applyFill="0" applyBorder="0" applyAlignment="0" applyProtection="0"/>
    <xf numFmtId="0" fontId="8" fillId="0" borderId="0"/>
  </cellStyleXfs>
  <cellXfs count="172">
    <xf numFmtId="0" fontId="0" fillId="0" borderId="0" xfId="0"/>
    <xf numFmtId="0" fontId="2" fillId="0" borderId="2" xfId="0" applyFont="1" applyBorder="1" applyAlignment="1">
      <alignment vertical="center" wrapText="1"/>
    </xf>
    <xf numFmtId="3" fontId="0" fillId="0" borderId="0" xfId="0" applyNumberFormat="1"/>
    <xf numFmtId="0" fontId="3" fillId="0" borderId="2" xfId="0" applyFont="1" applyBorder="1" applyAlignment="1">
      <alignment horizontal="left" vertical="center" wrapText="1" indent="1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left" vertical="center" wrapText="1" indent="1"/>
    </xf>
    <xf numFmtId="0" fontId="6" fillId="0" borderId="0" xfId="0" applyFont="1" applyAlignment="1">
      <alignment vertical="center"/>
    </xf>
    <xf numFmtId="0" fontId="3" fillId="0" borderId="2" xfId="0" applyFont="1" applyBorder="1" applyAlignment="1">
      <alignment horizontal="right" vertical="center" wrapText="1"/>
    </xf>
    <xf numFmtId="3" fontId="3" fillId="0" borderId="0" xfId="0" applyNumberFormat="1" applyFont="1" applyAlignment="1">
      <alignment horizontal="righ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 wrapText="1" inden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 indent="1"/>
    </xf>
    <xf numFmtId="0" fontId="5" fillId="4" borderId="1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left" vertical="center" wrapText="1" indent="1"/>
    </xf>
    <xf numFmtId="3" fontId="5" fillId="4" borderId="1" xfId="0" applyNumberFormat="1" applyFont="1" applyFill="1" applyBorder="1" applyAlignment="1">
      <alignment horizontal="right" vertical="center" wrapText="1"/>
    </xf>
    <xf numFmtId="3" fontId="5" fillId="0" borderId="1" xfId="0" applyNumberFormat="1" applyFont="1" applyBorder="1" applyAlignment="1">
      <alignment horizontal="right" vertical="center" wrapText="1"/>
    </xf>
    <xf numFmtId="10" fontId="5" fillId="0" borderId="1" xfId="0" applyNumberFormat="1" applyFont="1" applyBorder="1" applyAlignment="1">
      <alignment horizontal="center" vertical="center" wrapText="1"/>
    </xf>
    <xf numFmtId="10" fontId="5" fillId="4" borderId="1" xfId="0" applyNumberFormat="1" applyFont="1" applyFill="1" applyBorder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3" fillId="5" borderId="1" xfId="0" applyFont="1" applyFill="1" applyBorder="1" applyAlignment="1">
      <alignment horizontal="left" vertical="center" wrapText="1" indent="1"/>
    </xf>
    <xf numFmtId="3" fontId="3" fillId="5" borderId="1" xfId="0" applyNumberFormat="1" applyFont="1" applyFill="1" applyBorder="1" applyAlignment="1">
      <alignment horizontal="right" vertical="center" wrapText="1"/>
    </xf>
    <xf numFmtId="0" fontId="2" fillId="0" borderId="1" xfId="0" applyFont="1" applyBorder="1" applyAlignment="1">
      <alignment vertical="center" wrapText="1"/>
    </xf>
    <xf numFmtId="3" fontId="3" fillId="0" borderId="1" xfId="0" applyNumberFormat="1" applyFont="1" applyBorder="1" applyAlignment="1">
      <alignment horizontal="right" vertical="center" wrapText="1"/>
    </xf>
    <xf numFmtId="0" fontId="9" fillId="3" borderId="10" xfId="0" applyFont="1" applyFill="1" applyBorder="1" applyAlignment="1">
      <alignment vertical="center" wrapText="1"/>
    </xf>
    <xf numFmtId="0" fontId="10" fillId="3" borderId="9" xfId="0" applyFont="1" applyFill="1" applyBorder="1" applyAlignment="1">
      <alignment horizontal="left" vertical="center" wrapText="1" indent="1"/>
    </xf>
    <xf numFmtId="0" fontId="10" fillId="3" borderId="5" xfId="0" applyFont="1" applyFill="1" applyBorder="1" applyAlignment="1">
      <alignment horizontal="left" vertical="center" wrapText="1" indent="3"/>
    </xf>
    <xf numFmtId="0" fontId="9" fillId="0" borderId="0" xfId="0" applyFont="1"/>
    <xf numFmtId="0" fontId="10" fillId="7" borderId="4" xfId="0" applyFont="1" applyFill="1" applyBorder="1" applyAlignment="1">
      <alignment horizontal="center" vertical="center" wrapText="1"/>
    </xf>
    <xf numFmtId="0" fontId="10" fillId="7" borderId="4" xfId="0" applyFont="1" applyFill="1" applyBorder="1" applyAlignment="1">
      <alignment horizontal="left" vertical="center" wrapText="1" indent="1"/>
    </xf>
    <xf numFmtId="3" fontId="10" fillId="7" borderId="4" xfId="0" applyNumberFormat="1" applyFont="1" applyFill="1" applyBorder="1" applyAlignment="1">
      <alignment horizontal="left" vertical="center" wrapText="1" indent="2"/>
    </xf>
    <xf numFmtId="0" fontId="9" fillId="2" borderId="1" xfId="0" applyFont="1" applyFill="1" applyBorder="1" applyAlignment="1">
      <alignment horizontal="center" vertical="center" wrapText="1"/>
    </xf>
    <xf numFmtId="0" fontId="9" fillId="2" borderId="1" xfId="0" applyFont="1" applyFill="1" applyBorder="1" applyAlignment="1">
      <alignment horizontal="left" vertical="center" wrapText="1" indent="1"/>
    </xf>
    <xf numFmtId="3" fontId="9" fillId="2" borderId="1" xfId="0" applyNumberFormat="1" applyFont="1" applyFill="1" applyBorder="1" applyAlignment="1">
      <alignment horizontal="left" vertical="center" wrapText="1" indent="2"/>
    </xf>
    <xf numFmtId="0" fontId="9" fillId="0" borderId="1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left" vertical="center" wrapText="1" indent="1"/>
    </xf>
    <xf numFmtId="3" fontId="9" fillId="0" borderId="1" xfId="0" applyNumberFormat="1" applyFont="1" applyBorder="1" applyAlignment="1">
      <alignment horizontal="left" vertical="center" wrapText="1" indent="2"/>
    </xf>
    <xf numFmtId="3" fontId="9" fillId="0" borderId="1" xfId="0" applyNumberFormat="1" applyFont="1" applyBorder="1" applyAlignment="1">
      <alignment horizontal="left" vertical="center" wrapText="1" indent="3"/>
    </xf>
    <xf numFmtId="0" fontId="10" fillId="2" borderId="1" xfId="0" applyFont="1" applyFill="1" applyBorder="1" applyAlignment="1">
      <alignment horizontal="center" vertical="center" wrapText="1"/>
    </xf>
    <xf numFmtId="0" fontId="10" fillId="2" borderId="1" xfId="0" applyFont="1" applyFill="1" applyBorder="1" applyAlignment="1">
      <alignment horizontal="left" vertical="center" wrapText="1" indent="1"/>
    </xf>
    <xf numFmtId="3" fontId="10" fillId="2" borderId="1" xfId="0" applyNumberFormat="1" applyFont="1" applyFill="1" applyBorder="1" applyAlignment="1">
      <alignment horizontal="left" vertical="center" wrapText="1" indent="2"/>
    </xf>
    <xf numFmtId="3" fontId="10" fillId="2" borderId="1" xfId="0" applyNumberFormat="1" applyFont="1" applyFill="1" applyBorder="1" applyAlignment="1">
      <alignment horizontal="left" vertical="center" wrapText="1" indent="3"/>
    </xf>
    <xf numFmtId="0" fontId="9" fillId="6" borderId="3" xfId="0" applyFont="1" applyFill="1" applyBorder="1" applyAlignment="1">
      <alignment vertical="center" wrapText="1"/>
    </xf>
    <xf numFmtId="0" fontId="10" fillId="6" borderId="3" xfId="0" applyFont="1" applyFill="1" applyBorder="1" applyAlignment="1">
      <alignment horizontal="left" vertical="center" wrapText="1" indent="1"/>
    </xf>
    <xf numFmtId="3" fontId="10" fillId="6" borderId="3" xfId="0" applyNumberFormat="1" applyFont="1" applyFill="1" applyBorder="1" applyAlignment="1">
      <alignment horizontal="left" vertical="center" wrapText="1" indent="2"/>
    </xf>
    <xf numFmtId="0" fontId="9" fillId="0" borderId="0" xfId="0" applyFont="1" applyAlignment="1">
      <alignment vertical="center"/>
    </xf>
    <xf numFmtId="0" fontId="9" fillId="10" borderId="13" xfId="0" applyFont="1" applyFill="1" applyBorder="1" applyAlignment="1">
      <alignment vertical="center" wrapText="1"/>
    </xf>
    <xf numFmtId="0" fontId="10" fillId="10" borderId="14" xfId="0" applyFont="1" applyFill="1" applyBorder="1" applyAlignment="1">
      <alignment horizontal="left" vertical="center" wrapText="1" indent="1"/>
    </xf>
    <xf numFmtId="0" fontId="9" fillId="10" borderId="14" xfId="0" applyFont="1" applyFill="1" applyBorder="1" applyAlignment="1">
      <alignment vertical="center" wrapText="1"/>
    </xf>
    <xf numFmtId="0" fontId="10" fillId="10" borderId="15" xfId="0" applyFont="1" applyFill="1" applyBorder="1" applyAlignment="1">
      <alignment horizontal="center" vertical="center" wrapText="1"/>
    </xf>
    <xf numFmtId="0" fontId="10" fillId="9" borderId="16" xfId="0" applyFont="1" applyFill="1" applyBorder="1" applyAlignment="1">
      <alignment horizontal="center" vertical="center" wrapText="1"/>
    </xf>
    <xf numFmtId="0" fontId="10" fillId="9" borderId="1" xfId="0" applyFont="1" applyFill="1" applyBorder="1" applyAlignment="1">
      <alignment horizontal="left" vertical="center" wrapText="1" indent="1"/>
    </xf>
    <xf numFmtId="0" fontId="10" fillId="9" borderId="1" xfId="0" applyFont="1" applyFill="1" applyBorder="1" applyAlignment="1">
      <alignment horizontal="center" vertical="center" wrapText="1"/>
    </xf>
    <xf numFmtId="3" fontId="10" fillId="9" borderId="17" xfId="0" applyNumberFormat="1" applyFont="1" applyFill="1" applyBorder="1" applyAlignment="1">
      <alignment horizontal="center" vertical="center" wrapText="1"/>
    </xf>
    <xf numFmtId="0" fontId="10" fillId="11" borderId="1" xfId="0" applyFont="1" applyFill="1" applyBorder="1" applyAlignment="1">
      <alignment horizontal="center" vertical="center" wrapText="1"/>
    </xf>
    <xf numFmtId="0" fontId="10" fillId="11" borderId="1" xfId="0" applyFont="1" applyFill="1" applyBorder="1" applyAlignment="1">
      <alignment horizontal="left" vertical="center" wrapText="1" indent="1"/>
    </xf>
    <xf numFmtId="3" fontId="10" fillId="11" borderId="1" xfId="0" applyNumberFormat="1" applyFont="1" applyFill="1" applyBorder="1" applyAlignment="1">
      <alignment horizontal="center" vertical="center" wrapText="1"/>
    </xf>
    <xf numFmtId="3" fontId="9" fillId="0" borderId="1" xfId="0" applyNumberFormat="1" applyFont="1" applyBorder="1" applyAlignment="1">
      <alignment horizontal="center" vertical="center" wrapText="1"/>
    </xf>
    <xf numFmtId="10" fontId="9" fillId="0" borderId="1" xfId="0" applyNumberFormat="1" applyFont="1" applyBorder="1" applyAlignment="1">
      <alignment horizontal="center" vertical="center" wrapText="1"/>
    </xf>
    <xf numFmtId="0" fontId="10" fillId="11" borderId="1" xfId="0" applyFont="1" applyFill="1" applyBorder="1" applyAlignment="1">
      <alignment vertical="center" wrapText="1"/>
    </xf>
    <xf numFmtId="0" fontId="9" fillId="12" borderId="8" xfId="0" applyFont="1" applyFill="1" applyBorder="1" applyAlignment="1">
      <alignment vertical="center" wrapText="1"/>
    </xf>
    <xf numFmtId="0" fontId="10" fillId="12" borderId="7" xfId="0" applyFont="1" applyFill="1" applyBorder="1" applyAlignment="1">
      <alignment horizontal="left" vertical="center" wrapText="1" indent="1"/>
    </xf>
    <xf numFmtId="0" fontId="10" fillId="12" borderId="7" xfId="0" applyFont="1" applyFill="1" applyBorder="1" applyAlignment="1">
      <alignment horizontal="center" vertical="center" wrapText="1"/>
    </xf>
    <xf numFmtId="3" fontId="10" fillId="12" borderId="6" xfId="0" applyNumberFormat="1" applyFont="1" applyFill="1" applyBorder="1" applyAlignment="1">
      <alignment horizontal="center" vertical="center" wrapText="1"/>
    </xf>
    <xf numFmtId="0" fontId="11" fillId="8" borderId="1" xfId="2" applyFont="1" applyBorder="1" applyAlignment="1">
      <alignment horizontal="center"/>
    </xf>
    <xf numFmtId="0" fontId="10" fillId="0" borderId="0" xfId="0" applyFont="1" applyAlignment="1">
      <alignment horizontal="center"/>
    </xf>
    <xf numFmtId="0" fontId="11" fillId="8" borderId="1" xfId="2" applyFont="1" applyBorder="1" applyAlignment="1">
      <alignment horizontal="center" vertical="center"/>
    </xf>
    <xf numFmtId="0" fontId="11" fillId="8" borderId="1" xfId="2" applyFont="1" applyBorder="1" applyAlignment="1">
      <alignment horizontal="center" vertical="center" wrapText="1"/>
    </xf>
    <xf numFmtId="0" fontId="10" fillId="0" borderId="1" xfId="0" applyFont="1" applyFill="1" applyBorder="1" applyAlignment="1">
      <alignment horizontal="center"/>
    </xf>
    <xf numFmtId="0" fontId="10" fillId="0" borderId="0" xfId="0" applyFont="1" applyFill="1" applyAlignment="1">
      <alignment horizontal="center"/>
    </xf>
    <xf numFmtId="0" fontId="9" fillId="0" borderId="1" xfId="0" applyFont="1" applyBorder="1" applyAlignment="1">
      <alignment horizontal="center"/>
    </xf>
    <xf numFmtId="9" fontId="13" fillId="0" borderId="1" xfId="1" applyFont="1" applyBorder="1" applyAlignment="1">
      <alignment horizontal="center" vertical="center"/>
    </xf>
    <xf numFmtId="0" fontId="9" fillId="0" borderId="0" xfId="0" applyFont="1" applyAlignment="1">
      <alignment horizontal="center"/>
    </xf>
    <xf numFmtId="0" fontId="10" fillId="0" borderId="1" xfId="0" applyFont="1" applyBorder="1" applyAlignment="1">
      <alignment horizontal="center"/>
    </xf>
    <xf numFmtId="3" fontId="12" fillId="0" borderId="1" xfId="0" applyNumberFormat="1" applyFont="1" applyBorder="1" applyAlignment="1">
      <alignment horizontal="center" vertical="center"/>
    </xf>
    <xf numFmtId="0" fontId="9" fillId="0" borderId="1" xfId="0" quotePrefix="1" applyFont="1" applyBorder="1" applyAlignment="1">
      <alignment horizontal="center"/>
    </xf>
    <xf numFmtId="3" fontId="13" fillId="0" borderId="1" xfId="0" applyNumberFormat="1" applyFont="1" applyBorder="1" applyAlignment="1">
      <alignment horizontal="center" vertical="center"/>
    </xf>
    <xf numFmtId="164" fontId="13" fillId="0" borderId="1" xfId="3" applyFont="1" applyBorder="1" applyAlignment="1">
      <alignment horizontal="center" vertical="center"/>
    </xf>
    <xf numFmtId="0" fontId="10" fillId="3" borderId="1" xfId="0" applyFont="1" applyFill="1" applyBorder="1" applyAlignment="1">
      <alignment horizontal="center"/>
    </xf>
    <xf numFmtId="3" fontId="12" fillId="3" borderId="1" xfId="0" applyNumberFormat="1" applyFont="1" applyFill="1" applyBorder="1" applyAlignment="1">
      <alignment horizontal="center" vertical="center"/>
    </xf>
    <xf numFmtId="166" fontId="13" fillId="0" borderId="1" xfId="0" applyNumberFormat="1" applyFont="1" applyBorder="1" applyAlignment="1">
      <alignment horizontal="center" vertical="center"/>
    </xf>
    <xf numFmtId="0" fontId="10" fillId="4" borderId="1" xfId="0" applyFont="1" applyFill="1" applyBorder="1" applyAlignment="1">
      <alignment horizontal="center"/>
    </xf>
    <xf numFmtId="3" fontId="12" fillId="4" borderId="1" xfId="0" applyNumberFormat="1" applyFont="1" applyFill="1" applyBorder="1" applyAlignment="1">
      <alignment horizontal="center" vertical="center"/>
    </xf>
    <xf numFmtId="167" fontId="13" fillId="0" borderId="1" xfId="0" applyNumberFormat="1" applyFont="1" applyBorder="1" applyAlignment="1">
      <alignment horizontal="center" vertical="center"/>
    </xf>
    <xf numFmtId="165" fontId="13" fillId="0" borderId="1" xfId="3" applyNumberFormat="1" applyFont="1" applyBorder="1" applyAlignment="1">
      <alignment horizontal="center" vertical="center"/>
    </xf>
    <xf numFmtId="3" fontId="13" fillId="0" borderId="0" xfId="0" applyNumberFormat="1" applyFont="1" applyAlignment="1">
      <alignment horizontal="center" vertical="center"/>
    </xf>
    <xf numFmtId="10" fontId="9" fillId="0" borderId="0" xfId="0" applyNumberFormat="1" applyFont="1" applyAlignment="1">
      <alignment horizontal="center"/>
    </xf>
    <xf numFmtId="0" fontId="13" fillId="0" borderId="0" xfId="0" applyFont="1" applyAlignment="1">
      <alignment horizontal="center" vertical="center" wrapText="1"/>
    </xf>
    <xf numFmtId="10" fontId="13" fillId="0" borderId="0" xfId="0" applyNumberFormat="1" applyFont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16" fillId="0" borderId="0" xfId="4" applyFont="1"/>
    <xf numFmtId="0" fontId="15" fillId="0" borderId="16" xfId="4" applyFont="1" applyBorder="1" applyAlignment="1">
      <alignment horizontal="left" vertical="center"/>
    </xf>
    <xf numFmtId="0" fontId="17" fillId="0" borderId="16" xfId="4" applyFont="1" applyBorder="1" applyAlignment="1">
      <alignment horizontal="left" vertical="center"/>
    </xf>
    <xf numFmtId="0" fontId="17" fillId="0" borderId="1" xfId="4" applyFont="1" applyBorder="1" applyAlignment="1">
      <alignment horizontal="left" vertical="center"/>
    </xf>
    <xf numFmtId="0" fontId="17" fillId="0" borderId="1" xfId="4" applyFont="1" applyBorder="1" applyAlignment="1">
      <alignment horizontal="center" vertical="center"/>
    </xf>
    <xf numFmtId="0" fontId="17" fillId="0" borderId="17" xfId="4" applyFont="1" applyBorder="1" applyAlignment="1">
      <alignment horizontal="left" vertical="center"/>
    </xf>
    <xf numFmtId="0" fontId="17" fillId="0" borderId="21" xfId="4" applyFont="1" applyBorder="1" applyAlignment="1">
      <alignment horizontal="left" vertical="center"/>
    </xf>
    <xf numFmtId="0" fontId="17" fillId="13" borderId="22" xfId="4" applyFont="1" applyFill="1" applyBorder="1" applyAlignment="1">
      <alignment horizontal="left" vertical="center"/>
    </xf>
    <xf numFmtId="0" fontId="17" fillId="0" borderId="4" xfId="4" applyFont="1" applyBorder="1" applyAlignment="1">
      <alignment horizontal="left" vertical="center"/>
    </xf>
    <xf numFmtId="0" fontId="17" fillId="0" borderId="11" xfId="4" applyFont="1" applyBorder="1" applyAlignment="1">
      <alignment horizontal="left" vertical="center"/>
    </xf>
    <xf numFmtId="0" fontId="17" fillId="13" borderId="11" xfId="4" applyFont="1" applyFill="1" applyBorder="1" applyAlignment="1">
      <alignment horizontal="left" vertical="center"/>
    </xf>
    <xf numFmtId="0" fontId="17" fillId="0" borderId="23" xfId="4" applyFont="1" applyBorder="1" applyAlignment="1">
      <alignment horizontal="left" vertical="center"/>
    </xf>
    <xf numFmtId="0" fontId="17" fillId="0" borderId="0" xfId="4" applyFont="1" applyAlignment="1">
      <alignment horizontal="left" vertical="center"/>
    </xf>
    <xf numFmtId="0" fontId="17" fillId="0" borderId="24" xfId="4" applyFont="1" applyBorder="1" applyAlignment="1">
      <alignment horizontal="left" vertical="center"/>
    </xf>
    <xf numFmtId="0" fontId="17" fillId="0" borderId="25" xfId="4" applyFont="1" applyBorder="1" applyAlignment="1">
      <alignment horizontal="left" vertical="center"/>
    </xf>
    <xf numFmtId="0" fontId="15" fillId="0" borderId="26" xfId="4" applyFont="1" applyBorder="1" applyAlignment="1">
      <alignment horizontal="left" vertical="center"/>
    </xf>
    <xf numFmtId="0" fontId="17" fillId="0" borderId="27" xfId="4" applyFont="1" applyBorder="1" applyAlignment="1">
      <alignment horizontal="left" vertical="center"/>
    </xf>
    <xf numFmtId="9" fontId="9" fillId="0" borderId="0" xfId="1" applyFont="1"/>
    <xf numFmtId="0" fontId="13" fillId="14" borderId="34" xfId="0" applyFont="1" applyFill="1" applyBorder="1" applyAlignment="1">
      <alignment vertical="center"/>
    </xf>
    <xf numFmtId="0" fontId="13" fillId="14" borderId="6" xfId="0" applyFont="1" applyFill="1" applyBorder="1" applyAlignment="1">
      <alignment vertical="center"/>
    </xf>
    <xf numFmtId="0" fontId="13" fillId="0" borderId="34" xfId="0" applyFont="1" applyBorder="1" applyAlignment="1">
      <alignment horizontal="center" vertical="center"/>
    </xf>
    <xf numFmtId="0" fontId="13" fillId="0" borderId="6" xfId="0" applyFont="1" applyBorder="1" applyAlignment="1">
      <alignment vertical="center"/>
    </xf>
    <xf numFmtId="0" fontId="13" fillId="0" borderId="34" xfId="0" applyFont="1" applyBorder="1" applyAlignment="1">
      <alignment vertical="center"/>
    </xf>
    <xf numFmtId="0" fontId="12" fillId="0" borderId="6" xfId="0" applyFont="1" applyBorder="1" applyAlignment="1">
      <alignment vertical="center"/>
    </xf>
    <xf numFmtId="0" fontId="13" fillId="0" borderId="34" xfId="0" applyFont="1" applyBorder="1" applyAlignment="1">
      <alignment horizontal="right" vertical="center"/>
    </xf>
    <xf numFmtId="0" fontId="13" fillId="0" borderId="6" xfId="0" applyFont="1" applyBorder="1" applyAlignment="1">
      <alignment vertical="center" wrapText="1"/>
    </xf>
    <xf numFmtId="0" fontId="19" fillId="0" borderId="6" xfId="0" applyFont="1" applyBorder="1" applyAlignment="1">
      <alignment vertical="center"/>
    </xf>
    <xf numFmtId="0" fontId="0" fillId="0" borderId="6" xfId="0" applyBorder="1"/>
    <xf numFmtId="0" fontId="21" fillId="15" borderId="36" xfId="0" applyFont="1" applyFill="1" applyBorder="1" applyAlignment="1">
      <alignment horizontal="right" vertical="center" wrapText="1"/>
    </xf>
    <xf numFmtId="0" fontId="21" fillId="15" borderId="6" xfId="0" applyFont="1" applyFill="1" applyBorder="1" applyAlignment="1">
      <alignment horizontal="right" vertical="center" wrapText="1"/>
    </xf>
    <xf numFmtId="0" fontId="22" fillId="0" borderId="34" xfId="0" applyFont="1" applyBorder="1" applyAlignment="1">
      <alignment horizontal="center" vertical="center"/>
    </xf>
    <xf numFmtId="0" fontId="22" fillId="0" borderId="6" xfId="0" applyFont="1" applyBorder="1" applyAlignment="1">
      <alignment vertical="center" wrapText="1"/>
    </xf>
    <xf numFmtId="0" fontId="22" fillId="0" borderId="6" xfId="0" applyFont="1" applyBorder="1" applyAlignment="1">
      <alignment horizontal="right" vertical="center" wrapText="1"/>
    </xf>
    <xf numFmtId="0" fontId="22" fillId="0" borderId="6" xfId="0" applyFont="1" applyBorder="1" applyAlignment="1">
      <alignment horizontal="center" vertical="center" wrapText="1"/>
    </xf>
    <xf numFmtId="0" fontId="22" fillId="16" borderId="34" xfId="0" applyFont="1" applyFill="1" applyBorder="1" applyAlignment="1">
      <alignment horizontal="center" vertical="center"/>
    </xf>
    <xf numFmtId="0" fontId="22" fillId="16" borderId="6" xfId="0" applyFont="1" applyFill="1" applyBorder="1" applyAlignment="1">
      <alignment vertical="center" wrapText="1"/>
    </xf>
    <xf numFmtId="0" fontId="22" fillId="17" borderId="34" xfId="0" applyFont="1" applyFill="1" applyBorder="1" applyAlignment="1">
      <alignment horizontal="center" vertical="center"/>
    </xf>
    <xf numFmtId="0" fontId="0" fillId="17" borderId="6" xfId="0" applyFill="1" applyBorder="1" applyAlignment="1">
      <alignment vertical="center" wrapText="1"/>
    </xf>
    <xf numFmtId="0" fontId="18" fillId="17" borderId="6" xfId="0" applyFont="1" applyFill="1" applyBorder="1" applyAlignment="1">
      <alignment vertical="center" wrapText="1"/>
    </xf>
    <xf numFmtId="0" fontId="22" fillId="17" borderId="6" xfId="0" applyFont="1" applyFill="1" applyBorder="1" applyAlignment="1">
      <alignment vertical="center" wrapText="1"/>
    </xf>
    <xf numFmtId="0" fontId="22" fillId="17" borderId="6" xfId="0" applyFont="1" applyFill="1" applyBorder="1" applyAlignment="1">
      <alignment horizontal="center" vertical="center" wrapText="1"/>
    </xf>
    <xf numFmtId="0" fontId="22" fillId="0" borderId="34" xfId="0" applyFont="1" applyBorder="1" applyAlignment="1">
      <alignment vertical="center" wrapText="1"/>
    </xf>
    <xf numFmtId="0" fontId="22" fillId="17" borderId="34" xfId="0" applyFont="1" applyFill="1" applyBorder="1" applyAlignment="1">
      <alignment horizontal="right" vertical="center" wrapText="1"/>
    </xf>
    <xf numFmtId="0" fontId="18" fillId="0" borderId="6" xfId="0" applyFont="1" applyBorder="1" applyAlignment="1">
      <alignment horizontal="center" vertical="center" wrapText="1"/>
    </xf>
    <xf numFmtId="0" fontId="23" fillId="0" borderId="0" xfId="0" applyFont="1" applyAlignment="1">
      <alignment horizontal="justify" vertical="center"/>
    </xf>
    <xf numFmtId="0" fontId="22" fillId="11" borderId="6" xfId="0" applyFont="1" applyFill="1" applyBorder="1" applyAlignment="1">
      <alignment vertical="center" wrapText="1"/>
    </xf>
    <xf numFmtId="0" fontId="22" fillId="11" borderId="6" xfId="0" applyFont="1" applyFill="1" applyBorder="1" applyAlignment="1">
      <alignment horizontal="right" vertical="center" wrapText="1"/>
    </xf>
    <xf numFmtId="0" fontId="22" fillId="11" borderId="6" xfId="0" applyFont="1" applyFill="1" applyBorder="1" applyAlignment="1">
      <alignment horizontal="center" vertical="center" wrapText="1"/>
    </xf>
    <xf numFmtId="0" fontId="22" fillId="11" borderId="34" xfId="0" applyFont="1" applyFill="1" applyBorder="1" applyAlignment="1">
      <alignment vertical="center" wrapText="1"/>
    </xf>
    <xf numFmtId="0" fontId="0" fillId="0" borderId="0" xfId="0" applyAlignment="1">
      <alignment horizontal="center"/>
    </xf>
    <xf numFmtId="0" fontId="12" fillId="0" borderId="0" xfId="0" applyFont="1" applyAlignment="1">
      <alignment horizontal="center" vertical="center" wrapText="1"/>
    </xf>
    <xf numFmtId="0" fontId="11" fillId="8" borderId="1" xfId="2" applyFont="1" applyBorder="1" applyAlignment="1">
      <alignment horizontal="center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10" fontId="12" fillId="0" borderId="18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5" fillId="0" borderId="31" xfId="4" applyFont="1" applyBorder="1" applyAlignment="1">
      <alignment horizontal="center" vertical="center"/>
    </xf>
    <xf numFmtId="0" fontId="15" fillId="0" borderId="32" xfId="4" applyFont="1" applyBorder="1" applyAlignment="1">
      <alignment horizontal="center" vertical="center"/>
    </xf>
    <xf numFmtId="0" fontId="15" fillId="0" borderId="33" xfId="4" applyFont="1" applyBorder="1" applyAlignment="1">
      <alignment horizontal="center" vertical="center"/>
    </xf>
    <xf numFmtId="0" fontId="15" fillId="0" borderId="12" xfId="4" applyFont="1" applyBorder="1" applyAlignment="1">
      <alignment horizontal="center" vertical="center"/>
    </xf>
    <xf numFmtId="0" fontId="15" fillId="0" borderId="18" xfId="4" applyFont="1" applyBorder="1" applyAlignment="1">
      <alignment horizontal="center" vertical="center"/>
    </xf>
    <xf numFmtId="0" fontId="15" fillId="0" borderId="11" xfId="4" applyFont="1" applyBorder="1" applyAlignment="1">
      <alignment horizontal="center" vertical="center"/>
    </xf>
    <xf numFmtId="0" fontId="15" fillId="0" borderId="28" xfId="4" applyFont="1" applyBorder="1" applyAlignment="1">
      <alignment horizontal="left" vertical="center"/>
    </xf>
    <xf numFmtId="0" fontId="15" fillId="0" borderId="29" xfId="4" applyFont="1" applyBorder="1" applyAlignment="1">
      <alignment horizontal="left" vertical="center"/>
    </xf>
    <xf numFmtId="0" fontId="15" fillId="0" borderId="30" xfId="4" applyFont="1" applyBorder="1" applyAlignment="1">
      <alignment horizontal="left" vertical="center"/>
    </xf>
    <xf numFmtId="0" fontId="15" fillId="0" borderId="19" xfId="4" applyFont="1" applyBorder="1" applyAlignment="1">
      <alignment horizontal="left" vertical="center"/>
    </xf>
    <xf numFmtId="0" fontId="15" fillId="0" borderId="0" xfId="4" applyFont="1" applyBorder="1" applyAlignment="1">
      <alignment horizontal="left" vertical="center"/>
    </xf>
    <xf numFmtId="0" fontId="15" fillId="0" borderId="20" xfId="4" applyFont="1" applyBorder="1" applyAlignment="1">
      <alignment horizontal="left" vertical="center"/>
    </xf>
    <xf numFmtId="0" fontId="18" fillId="0" borderId="7" xfId="0" applyFont="1" applyBorder="1" applyAlignment="1">
      <alignment vertical="center" wrapText="1"/>
    </xf>
    <xf numFmtId="0" fontId="0" fillId="0" borderId="7" xfId="0" applyBorder="1" applyAlignment="1">
      <alignment horizontal="center"/>
    </xf>
    <xf numFmtId="0" fontId="20" fillId="15" borderId="35" xfId="0" applyFont="1" applyFill="1" applyBorder="1" applyAlignment="1">
      <alignment horizontal="center" vertical="center" wrapText="1"/>
    </xf>
    <xf numFmtId="0" fontId="20" fillId="15" borderId="34" xfId="0" applyFont="1" applyFill="1" applyBorder="1" applyAlignment="1">
      <alignment horizontal="center" vertical="center" wrapText="1"/>
    </xf>
    <xf numFmtId="0" fontId="21" fillId="15" borderId="35" xfId="0" applyFont="1" applyFill="1" applyBorder="1" applyAlignment="1">
      <alignment horizontal="left" vertical="center" wrapText="1" indent="1"/>
    </xf>
    <xf numFmtId="0" fontId="21" fillId="15" borderId="34" xfId="0" applyFont="1" applyFill="1" applyBorder="1" applyAlignment="1">
      <alignment horizontal="left" vertical="center" wrapText="1" indent="1"/>
    </xf>
    <xf numFmtId="0" fontId="21" fillId="15" borderId="35" xfId="0" applyFont="1" applyFill="1" applyBorder="1" applyAlignment="1">
      <alignment horizontal="center" vertical="center" wrapText="1"/>
    </xf>
    <xf numFmtId="0" fontId="21" fillId="15" borderId="34" xfId="0" applyFont="1" applyFill="1" applyBorder="1" applyAlignment="1">
      <alignment horizontal="center" vertical="center" wrapText="1"/>
    </xf>
    <xf numFmtId="0" fontId="21" fillId="15" borderId="35" xfId="0" applyFont="1" applyFill="1" applyBorder="1" applyAlignment="1">
      <alignment horizontal="right" vertical="center" wrapText="1"/>
    </xf>
    <xf numFmtId="0" fontId="21" fillId="15" borderId="34" xfId="0" applyFont="1" applyFill="1" applyBorder="1" applyAlignment="1">
      <alignment horizontal="right" vertical="center" wrapText="1"/>
    </xf>
    <xf numFmtId="0" fontId="22" fillId="15" borderId="35" xfId="0" applyFont="1" applyFill="1" applyBorder="1" applyAlignment="1">
      <alignment vertical="center"/>
    </xf>
    <xf numFmtId="0" fontId="22" fillId="15" borderId="34" xfId="0" applyFont="1" applyFill="1" applyBorder="1" applyAlignment="1">
      <alignment vertical="center"/>
    </xf>
  </cellXfs>
  <cellStyles count="5">
    <cellStyle name="Accent1" xfId="2" builtinId="29"/>
    <cellStyle name="Comma 2" xfId="3" xr:uid="{B7A75283-3F15-42B7-B8CB-BE075E266E2B}"/>
    <cellStyle name="Normal" xfId="0" builtinId="0"/>
    <cellStyle name="Normal 2" xfId="4" xr:uid="{D2786972-6F5C-4CAB-AF83-645C63C1D796}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sv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323850</xdr:colOff>
      <xdr:row>30</xdr:row>
      <xdr:rowOff>14288</xdr:rowOff>
    </xdr:to>
    <xdr:pic>
      <xdr:nvPicPr>
        <xdr:cNvPr id="4" name="Graphic 3">
          <a:extLst>
            <a:ext uri="{FF2B5EF4-FFF2-40B4-BE49-F238E27FC236}">
              <a16:creationId xmlns:a16="http://schemas.microsoft.com/office/drawing/2014/main" id="{45BB4F0E-0DDB-40C6-A1C4-1DDA6AF69D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0" y="0"/>
          <a:ext cx="7639050" cy="572928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B64B26-ADF1-483D-9127-5D323511F757}">
  <dimension ref="A1:H18"/>
  <sheetViews>
    <sheetView workbookViewId="0">
      <selection activeCell="C15" sqref="C15"/>
    </sheetView>
  </sheetViews>
  <sheetFormatPr defaultRowHeight="15"/>
  <cols>
    <col min="1" max="1" width="27.5703125" bestFit="1" customWidth="1"/>
  </cols>
  <sheetData>
    <row r="1" spans="1:2">
      <c r="A1" s="139" t="s">
        <v>4</v>
      </c>
      <c r="B1" s="139"/>
    </row>
    <row r="2" spans="1:2">
      <c r="A2" t="s">
        <v>5</v>
      </c>
    </row>
    <row r="3" spans="1:2">
      <c r="A3" t="s">
        <v>6</v>
      </c>
    </row>
    <row r="4" spans="1:2">
      <c r="A4" t="s">
        <v>7</v>
      </c>
    </row>
    <row r="5" spans="1:2">
      <c r="A5" t="s">
        <v>8</v>
      </c>
    </row>
    <row r="6" spans="1:2">
      <c r="A6" t="s">
        <v>9</v>
      </c>
    </row>
    <row r="7" spans="1:2">
      <c r="A7" t="s">
        <v>10</v>
      </c>
    </row>
    <row r="8" spans="1:2">
      <c r="A8" t="s">
        <v>11</v>
      </c>
    </row>
    <row r="9" spans="1:2">
      <c r="A9" t="s">
        <v>12</v>
      </c>
    </row>
    <row r="10" spans="1:2">
      <c r="A10" t="s">
        <v>13</v>
      </c>
    </row>
    <row r="11" spans="1:2">
      <c r="A11" t="s">
        <v>14</v>
      </c>
    </row>
    <row r="12" spans="1:2">
      <c r="A12" t="s">
        <v>15</v>
      </c>
    </row>
    <row r="13" spans="1:2">
      <c r="A13" t="s">
        <v>16</v>
      </c>
    </row>
    <row r="14" spans="1:2">
      <c r="A14" t="s">
        <v>18</v>
      </c>
    </row>
    <row r="15" spans="1:2">
      <c r="A15" t="s">
        <v>17</v>
      </c>
    </row>
    <row r="17" spans="7:8">
      <c r="G17">
        <f>12</f>
        <v>12</v>
      </c>
    </row>
    <row r="18" spans="7:8">
      <c r="G18">
        <f>814292</f>
        <v>814292</v>
      </c>
      <c r="H18">
        <f>G18*G17</f>
        <v>9771504</v>
      </c>
    </row>
  </sheetData>
  <mergeCells count="1">
    <mergeCell ref="A1:B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3E3782-35D6-4B86-8E2B-8317A1F47DBC}">
  <dimension ref="A1:O65"/>
  <sheetViews>
    <sheetView topLeftCell="B22" workbookViewId="0">
      <selection activeCell="B65" sqref="B65"/>
    </sheetView>
  </sheetViews>
  <sheetFormatPr defaultRowHeight="15"/>
  <cols>
    <col min="1" max="1" width="4" bestFit="1" customWidth="1"/>
    <col min="2" max="2" width="24.42578125" bestFit="1" customWidth="1"/>
    <col min="3" max="3" width="17.5703125" customWidth="1"/>
    <col min="4" max="4" width="8.42578125" customWidth="1"/>
    <col min="5" max="5" width="16" customWidth="1"/>
    <col min="6" max="6" width="12.85546875" customWidth="1"/>
    <col min="7" max="7" width="16.7109375" customWidth="1"/>
    <col min="10" max="10" width="24.42578125" bestFit="1" customWidth="1"/>
    <col min="11" max="11" width="17" customWidth="1"/>
    <col min="13" max="13" width="7.85546875" bestFit="1" customWidth="1"/>
    <col min="14" max="14" width="15.5703125" customWidth="1"/>
    <col min="15" max="15" width="12.7109375" customWidth="1"/>
  </cols>
  <sheetData>
    <row r="1" spans="1:15" ht="15.75" thickBot="1">
      <c r="A1" s="161" t="s">
        <v>302</v>
      </c>
      <c r="B1" s="161"/>
      <c r="C1" s="161"/>
      <c r="D1" s="161"/>
      <c r="E1" s="161"/>
      <c r="F1" s="161"/>
      <c r="G1" s="161"/>
      <c r="I1" s="161" t="s">
        <v>303</v>
      </c>
      <c r="J1" s="161"/>
      <c r="K1" s="161"/>
      <c r="L1" s="161"/>
      <c r="M1" s="161"/>
      <c r="N1" s="161"/>
      <c r="O1" s="161"/>
    </row>
    <row r="2" spans="1:15">
      <c r="A2" s="162"/>
      <c r="B2" s="164" t="s">
        <v>227</v>
      </c>
      <c r="C2" s="166" t="s">
        <v>228</v>
      </c>
      <c r="D2" s="166" t="s">
        <v>229</v>
      </c>
      <c r="E2" s="118" t="s">
        <v>230</v>
      </c>
      <c r="F2" s="168" t="s">
        <v>86</v>
      </c>
      <c r="G2" s="170" t="s">
        <v>232</v>
      </c>
      <c r="I2" s="162"/>
      <c r="J2" s="164" t="s">
        <v>227</v>
      </c>
      <c r="K2" s="166" t="s">
        <v>228</v>
      </c>
      <c r="L2" s="166" t="s">
        <v>229</v>
      </c>
      <c r="M2" s="118" t="s">
        <v>230</v>
      </c>
      <c r="N2" s="168" t="s">
        <v>86</v>
      </c>
      <c r="O2" s="170" t="s">
        <v>232</v>
      </c>
    </row>
    <row r="3" spans="1:15" ht="23.25" thickBot="1">
      <c r="A3" s="163"/>
      <c r="B3" s="165"/>
      <c r="C3" s="167"/>
      <c r="D3" s="167"/>
      <c r="E3" s="119" t="s">
        <v>231</v>
      </c>
      <c r="F3" s="169"/>
      <c r="G3" s="171"/>
      <c r="I3" s="163"/>
      <c r="J3" s="165"/>
      <c r="K3" s="167"/>
      <c r="L3" s="167"/>
      <c r="M3" s="119" t="s">
        <v>231</v>
      </c>
      <c r="N3" s="169"/>
      <c r="O3" s="171"/>
    </row>
    <row r="4" spans="1:15" ht="45.75" thickBot="1">
      <c r="A4" s="120">
        <v>1</v>
      </c>
      <c r="B4" s="121" t="s">
        <v>149</v>
      </c>
      <c r="C4" s="121" t="s">
        <v>233</v>
      </c>
      <c r="D4" s="122">
        <v>1</v>
      </c>
      <c r="E4" s="123">
        <v>9.8000000000000004E-2</v>
      </c>
      <c r="F4" s="121" t="s">
        <v>234</v>
      </c>
      <c r="G4" s="121"/>
      <c r="I4" s="120">
        <v>1</v>
      </c>
      <c r="J4" s="121" t="s">
        <v>149</v>
      </c>
      <c r="K4" s="121" t="s">
        <v>233</v>
      </c>
      <c r="L4" s="122">
        <v>1</v>
      </c>
      <c r="M4" s="123">
        <v>9.8000000000000004E-2</v>
      </c>
      <c r="N4" s="121" t="s">
        <v>234</v>
      </c>
      <c r="O4" s="121"/>
    </row>
    <row r="5" spans="1:15" ht="30.75" thickBot="1">
      <c r="A5" s="120">
        <v>2</v>
      </c>
      <c r="B5" s="121" t="s">
        <v>152</v>
      </c>
      <c r="C5" s="121" t="s">
        <v>235</v>
      </c>
      <c r="D5" s="122">
        <v>2</v>
      </c>
      <c r="E5" s="123">
        <v>3.3000000000000002E-2</v>
      </c>
      <c r="F5" s="121" t="s">
        <v>234</v>
      </c>
      <c r="G5" s="121" t="s">
        <v>236</v>
      </c>
      <c r="I5" s="120">
        <v>2</v>
      </c>
      <c r="J5" s="121" t="s">
        <v>152</v>
      </c>
      <c r="K5" s="121" t="s">
        <v>235</v>
      </c>
      <c r="L5" s="122">
        <v>2</v>
      </c>
      <c r="M5" s="123">
        <v>3.3000000000000002E-2</v>
      </c>
      <c r="N5" s="121" t="s">
        <v>234</v>
      </c>
      <c r="O5" s="121" t="s">
        <v>236</v>
      </c>
    </row>
    <row r="6" spans="1:15" ht="15.75" thickBot="1">
      <c r="A6" s="120">
        <v>3</v>
      </c>
      <c r="B6" s="121" t="s">
        <v>300</v>
      </c>
      <c r="C6" s="121" t="s">
        <v>237</v>
      </c>
      <c r="D6" s="122">
        <v>1</v>
      </c>
      <c r="E6" s="123">
        <v>3.3000000000000002E-2</v>
      </c>
      <c r="F6" s="121" t="s">
        <v>234</v>
      </c>
      <c r="G6" s="121"/>
      <c r="I6" s="120">
        <v>3</v>
      </c>
      <c r="J6" s="121" t="s">
        <v>301</v>
      </c>
      <c r="K6" s="121" t="s">
        <v>237</v>
      </c>
      <c r="L6" s="122">
        <v>1</v>
      </c>
      <c r="M6" s="123">
        <v>3.3000000000000002E-2</v>
      </c>
      <c r="N6" s="121" t="s">
        <v>234</v>
      </c>
      <c r="O6" s="121"/>
    </row>
    <row r="7" spans="1:15" ht="15.75" thickBot="1">
      <c r="A7" s="120">
        <v>5</v>
      </c>
      <c r="B7" s="121" t="s">
        <v>238</v>
      </c>
      <c r="C7" s="121" t="s">
        <v>237</v>
      </c>
      <c r="D7" s="122">
        <v>1</v>
      </c>
      <c r="E7" s="123">
        <v>0.16400000000000001</v>
      </c>
      <c r="F7" s="121" t="s">
        <v>234</v>
      </c>
      <c r="G7" s="121"/>
      <c r="I7" s="120">
        <v>5</v>
      </c>
      <c r="J7" s="121" t="s">
        <v>238</v>
      </c>
      <c r="K7" s="121" t="s">
        <v>237</v>
      </c>
      <c r="L7" s="122">
        <v>1</v>
      </c>
      <c r="M7" s="123">
        <v>0.16400000000000001</v>
      </c>
      <c r="N7" s="121" t="s">
        <v>234</v>
      </c>
      <c r="O7" s="121"/>
    </row>
    <row r="8" spans="1:15" ht="30.75" thickBot="1">
      <c r="A8" s="120">
        <v>6</v>
      </c>
      <c r="B8" s="121" t="s">
        <v>239</v>
      </c>
      <c r="C8" s="121" t="s">
        <v>240</v>
      </c>
      <c r="D8" s="122">
        <v>2</v>
      </c>
      <c r="E8" s="123">
        <v>3.3000000000000002E-2</v>
      </c>
      <c r="F8" s="121" t="s">
        <v>234</v>
      </c>
      <c r="G8" s="121" t="s">
        <v>236</v>
      </c>
      <c r="I8" s="120">
        <v>6</v>
      </c>
      <c r="J8" s="121" t="s">
        <v>239</v>
      </c>
      <c r="K8" s="121" t="s">
        <v>240</v>
      </c>
      <c r="L8" s="122">
        <v>2</v>
      </c>
      <c r="M8" s="123">
        <v>3.3000000000000002E-2</v>
      </c>
      <c r="N8" s="121" t="s">
        <v>234</v>
      </c>
      <c r="O8" s="121" t="s">
        <v>236</v>
      </c>
    </row>
    <row r="9" spans="1:15" ht="15.75" thickBot="1">
      <c r="A9" s="120">
        <v>7</v>
      </c>
      <c r="B9" s="121" t="s">
        <v>164</v>
      </c>
      <c r="C9" s="121" t="s">
        <v>237</v>
      </c>
      <c r="D9" s="122">
        <v>1</v>
      </c>
      <c r="E9" s="123">
        <v>0.49099999999999999</v>
      </c>
      <c r="F9" s="121" t="s">
        <v>241</v>
      </c>
      <c r="G9" s="121"/>
      <c r="I9" s="120">
        <v>7</v>
      </c>
      <c r="J9" s="121" t="s">
        <v>164</v>
      </c>
      <c r="K9" s="121" t="s">
        <v>237</v>
      </c>
      <c r="L9" s="122">
        <v>0</v>
      </c>
      <c r="M9" s="123">
        <v>0</v>
      </c>
      <c r="N9" s="121" t="s">
        <v>241</v>
      </c>
      <c r="O9" s="121"/>
    </row>
    <row r="10" spans="1:15" ht="30.75" thickBot="1">
      <c r="A10" s="120">
        <v>8</v>
      </c>
      <c r="B10" s="121" t="s">
        <v>166</v>
      </c>
      <c r="C10" s="121" t="s">
        <v>240</v>
      </c>
      <c r="D10" s="122">
        <v>2</v>
      </c>
      <c r="E10" s="123">
        <v>3.3000000000000002E-2</v>
      </c>
      <c r="F10" s="121" t="s">
        <v>234</v>
      </c>
      <c r="G10" s="121" t="s">
        <v>242</v>
      </c>
      <c r="I10" s="120">
        <v>8</v>
      </c>
      <c r="J10" s="121" t="s">
        <v>166</v>
      </c>
      <c r="K10" s="121" t="s">
        <v>240</v>
      </c>
      <c r="L10" s="122">
        <v>0</v>
      </c>
      <c r="M10" s="123">
        <v>0</v>
      </c>
      <c r="N10" s="121" t="s">
        <v>234</v>
      </c>
      <c r="O10" s="121" t="s">
        <v>242</v>
      </c>
    </row>
    <row r="11" spans="1:15" ht="75.75" thickBot="1">
      <c r="A11" s="120">
        <v>9</v>
      </c>
      <c r="B11" s="121" t="s">
        <v>168</v>
      </c>
      <c r="C11" s="121" t="s">
        <v>237</v>
      </c>
      <c r="D11" s="122">
        <v>1</v>
      </c>
      <c r="E11" s="123">
        <v>0.49099999999999999</v>
      </c>
      <c r="F11" s="121" t="s">
        <v>241</v>
      </c>
      <c r="G11" s="121" t="s">
        <v>243</v>
      </c>
      <c r="I11" s="120">
        <v>9</v>
      </c>
      <c r="J11" s="121" t="s">
        <v>168</v>
      </c>
      <c r="K11" s="121" t="s">
        <v>237</v>
      </c>
      <c r="L11" s="122">
        <v>1</v>
      </c>
      <c r="M11" s="123">
        <v>0.49099999999999999</v>
      </c>
      <c r="N11" s="121" t="s">
        <v>241</v>
      </c>
      <c r="O11" s="121" t="s">
        <v>243</v>
      </c>
    </row>
    <row r="12" spans="1:15" ht="30.75" thickBot="1">
      <c r="A12" s="120">
        <v>10</v>
      </c>
      <c r="B12" s="121" t="s">
        <v>170</v>
      </c>
      <c r="C12" s="121" t="s">
        <v>240</v>
      </c>
      <c r="D12" s="122">
        <v>2</v>
      </c>
      <c r="E12" s="123">
        <v>3.3000000000000002E-2</v>
      </c>
      <c r="F12" s="121" t="s">
        <v>234</v>
      </c>
      <c r="G12" s="121" t="s">
        <v>236</v>
      </c>
      <c r="I12" s="120">
        <v>10</v>
      </c>
      <c r="J12" s="121" t="s">
        <v>170</v>
      </c>
      <c r="K12" s="121" t="s">
        <v>240</v>
      </c>
      <c r="L12" s="122">
        <v>2</v>
      </c>
      <c r="M12" s="123">
        <v>3.3000000000000002E-2</v>
      </c>
      <c r="N12" s="121" t="s">
        <v>234</v>
      </c>
      <c r="O12" s="121" t="s">
        <v>236</v>
      </c>
    </row>
    <row r="13" spans="1:15" ht="15.75" thickBot="1">
      <c r="A13" s="120">
        <v>12</v>
      </c>
      <c r="B13" s="121" t="s">
        <v>244</v>
      </c>
      <c r="C13" s="121" t="s">
        <v>237</v>
      </c>
      <c r="D13" s="122">
        <v>1</v>
      </c>
      <c r="E13" s="123">
        <v>0.13100000000000001</v>
      </c>
      <c r="F13" s="121" t="s">
        <v>234</v>
      </c>
      <c r="G13" s="121"/>
      <c r="I13" s="120">
        <v>12</v>
      </c>
      <c r="J13" s="121" t="s">
        <v>244</v>
      </c>
      <c r="K13" s="121" t="s">
        <v>237</v>
      </c>
      <c r="L13" s="122">
        <v>1</v>
      </c>
      <c r="M13" s="123">
        <v>0.13100000000000001</v>
      </c>
      <c r="N13" s="121" t="s">
        <v>234</v>
      </c>
      <c r="O13" s="121"/>
    </row>
    <row r="14" spans="1:15" ht="30.75" thickBot="1">
      <c r="A14" s="120">
        <v>13</v>
      </c>
      <c r="B14" s="121" t="s">
        <v>174</v>
      </c>
      <c r="C14" s="121" t="s">
        <v>237</v>
      </c>
      <c r="D14" s="122">
        <v>1</v>
      </c>
      <c r="E14" s="123">
        <v>0.16400000000000001</v>
      </c>
      <c r="F14" s="121" t="s">
        <v>234</v>
      </c>
      <c r="G14" s="121"/>
      <c r="I14" s="120">
        <v>13</v>
      </c>
      <c r="J14" s="121" t="s">
        <v>174</v>
      </c>
      <c r="K14" s="121" t="s">
        <v>237</v>
      </c>
      <c r="L14" s="122">
        <v>1</v>
      </c>
      <c r="M14" s="123">
        <v>0.16400000000000001</v>
      </c>
      <c r="N14" s="121" t="s">
        <v>234</v>
      </c>
      <c r="O14" s="121"/>
    </row>
    <row r="15" spans="1:15" ht="30.75" thickBot="1">
      <c r="A15" s="120">
        <v>14</v>
      </c>
      <c r="B15" s="121" t="s">
        <v>176</v>
      </c>
      <c r="C15" s="121" t="s">
        <v>240</v>
      </c>
      <c r="D15" s="122">
        <v>2</v>
      </c>
      <c r="E15" s="123">
        <v>1.6E-2</v>
      </c>
      <c r="F15" s="121" t="s">
        <v>234</v>
      </c>
      <c r="G15" s="121" t="s">
        <v>236</v>
      </c>
      <c r="I15" s="120">
        <v>14</v>
      </c>
      <c r="J15" s="121" t="s">
        <v>176</v>
      </c>
      <c r="K15" s="121" t="s">
        <v>240</v>
      </c>
      <c r="L15" s="122">
        <v>2</v>
      </c>
      <c r="M15" s="123">
        <v>1.6E-2</v>
      </c>
      <c r="N15" s="121" t="s">
        <v>234</v>
      </c>
      <c r="O15" s="121" t="s">
        <v>236</v>
      </c>
    </row>
    <row r="16" spans="1:15" ht="15.75" thickBot="1">
      <c r="A16" s="120">
        <v>15</v>
      </c>
      <c r="B16" s="121" t="s">
        <v>178</v>
      </c>
      <c r="C16" s="121" t="s">
        <v>237</v>
      </c>
      <c r="D16" s="122">
        <v>1</v>
      </c>
      <c r="E16" s="123">
        <v>9.8000000000000004E-2</v>
      </c>
      <c r="F16" s="121" t="s">
        <v>234</v>
      </c>
      <c r="G16" s="121"/>
      <c r="I16" s="120">
        <v>15</v>
      </c>
      <c r="J16" s="121" t="s">
        <v>178</v>
      </c>
      <c r="K16" s="121" t="s">
        <v>237</v>
      </c>
      <c r="L16" s="122">
        <v>1</v>
      </c>
      <c r="M16" s="123">
        <v>9.8000000000000004E-2</v>
      </c>
      <c r="N16" s="121" t="s">
        <v>234</v>
      </c>
      <c r="O16" s="121"/>
    </row>
    <row r="17" spans="1:15" ht="15.75" thickBot="1">
      <c r="A17" s="120">
        <v>16</v>
      </c>
      <c r="B17" s="121" t="s">
        <v>180</v>
      </c>
      <c r="C17" s="121" t="s">
        <v>237</v>
      </c>
      <c r="D17" s="122">
        <v>1</v>
      </c>
      <c r="E17" s="123">
        <v>0.16400000000000001</v>
      </c>
      <c r="F17" s="121" t="s">
        <v>234</v>
      </c>
      <c r="G17" s="121"/>
      <c r="I17" s="120">
        <v>16</v>
      </c>
      <c r="J17" s="121" t="s">
        <v>180</v>
      </c>
      <c r="K17" s="121" t="s">
        <v>237</v>
      </c>
      <c r="L17" s="122">
        <v>1</v>
      </c>
      <c r="M17" s="123">
        <v>0.16400000000000001</v>
      </c>
      <c r="N17" s="121" t="s">
        <v>234</v>
      </c>
      <c r="O17" s="121"/>
    </row>
    <row r="18" spans="1:15" ht="30.75" thickBot="1">
      <c r="A18" s="120">
        <v>17</v>
      </c>
      <c r="B18" s="121" t="s">
        <v>182</v>
      </c>
      <c r="C18" s="121" t="s">
        <v>240</v>
      </c>
      <c r="D18" s="122">
        <v>2</v>
      </c>
      <c r="E18" s="123">
        <v>1.6E-2</v>
      </c>
      <c r="F18" s="121" t="s">
        <v>234</v>
      </c>
      <c r="G18" s="121" t="s">
        <v>236</v>
      </c>
      <c r="I18" s="120">
        <v>17</v>
      </c>
      <c r="J18" s="121" t="s">
        <v>182</v>
      </c>
      <c r="K18" s="121" t="s">
        <v>240</v>
      </c>
      <c r="L18" s="122">
        <v>2</v>
      </c>
      <c r="M18" s="123">
        <v>1.6E-2</v>
      </c>
      <c r="N18" s="121" t="s">
        <v>234</v>
      </c>
      <c r="O18" s="121" t="s">
        <v>236</v>
      </c>
    </row>
    <row r="19" spans="1:15" ht="30.75" thickBot="1">
      <c r="A19" s="120">
        <v>18</v>
      </c>
      <c r="B19" s="121" t="s">
        <v>245</v>
      </c>
      <c r="C19" s="121" t="s">
        <v>237</v>
      </c>
      <c r="D19" s="122">
        <v>1</v>
      </c>
      <c r="E19" s="123">
        <v>0.13100000000000001</v>
      </c>
      <c r="F19" s="121" t="s">
        <v>234</v>
      </c>
      <c r="G19" s="121"/>
      <c r="I19" s="120">
        <v>18</v>
      </c>
      <c r="J19" s="121" t="s">
        <v>245</v>
      </c>
      <c r="K19" s="121" t="s">
        <v>237</v>
      </c>
      <c r="L19" s="122">
        <v>1</v>
      </c>
      <c r="M19" s="123">
        <v>0.13100000000000001</v>
      </c>
      <c r="N19" s="121" t="s">
        <v>234</v>
      </c>
      <c r="O19" s="121"/>
    </row>
    <row r="20" spans="1:15" ht="30.75" thickBot="1">
      <c r="A20" s="120">
        <v>19</v>
      </c>
      <c r="B20" s="121" t="s">
        <v>186</v>
      </c>
      <c r="C20" s="121" t="s">
        <v>240</v>
      </c>
      <c r="D20" s="122">
        <v>2</v>
      </c>
      <c r="E20" s="123">
        <v>3.3000000000000002E-2</v>
      </c>
      <c r="F20" s="121" t="s">
        <v>234</v>
      </c>
      <c r="G20" s="121" t="s">
        <v>236</v>
      </c>
      <c r="I20" s="120">
        <v>19</v>
      </c>
      <c r="J20" s="121" t="s">
        <v>186</v>
      </c>
      <c r="K20" s="121" t="s">
        <v>240</v>
      </c>
      <c r="L20" s="122">
        <v>2</v>
      </c>
      <c r="M20" s="123">
        <v>3.3000000000000002E-2</v>
      </c>
      <c r="N20" s="121" t="s">
        <v>234</v>
      </c>
      <c r="O20" s="121" t="s">
        <v>236</v>
      </c>
    </row>
    <row r="21" spans="1:15" ht="15.75" thickBot="1">
      <c r="A21" s="120">
        <v>20</v>
      </c>
      <c r="B21" s="121" t="s">
        <v>299</v>
      </c>
      <c r="C21" s="121" t="s">
        <v>237</v>
      </c>
      <c r="D21" s="122">
        <v>1</v>
      </c>
      <c r="E21" s="123">
        <v>0.16400000000000001</v>
      </c>
      <c r="F21" s="121" t="s">
        <v>234</v>
      </c>
      <c r="G21" s="121"/>
      <c r="I21" s="120">
        <v>20</v>
      </c>
      <c r="J21" s="121" t="s">
        <v>299</v>
      </c>
      <c r="K21" s="121" t="s">
        <v>237</v>
      </c>
      <c r="L21" s="122">
        <v>1</v>
      </c>
      <c r="M21" s="123">
        <v>0.16400000000000001</v>
      </c>
      <c r="N21" s="121" t="s">
        <v>234</v>
      </c>
      <c r="O21" s="121"/>
    </row>
    <row r="22" spans="1:15" ht="15.75" thickBot="1">
      <c r="A22" s="120">
        <v>21</v>
      </c>
      <c r="B22" s="121" t="s">
        <v>188</v>
      </c>
      <c r="C22" s="121" t="s">
        <v>237</v>
      </c>
      <c r="D22" s="122">
        <v>1</v>
      </c>
      <c r="E22" s="123">
        <v>0.19600000000000001</v>
      </c>
      <c r="F22" s="121" t="s">
        <v>234</v>
      </c>
      <c r="G22" s="121"/>
      <c r="I22" s="120">
        <v>21</v>
      </c>
      <c r="J22" s="121" t="s">
        <v>188</v>
      </c>
      <c r="K22" s="121" t="s">
        <v>237</v>
      </c>
      <c r="L22" s="122">
        <v>1</v>
      </c>
      <c r="M22" s="123">
        <v>0.19600000000000001</v>
      </c>
      <c r="N22" s="121" t="s">
        <v>234</v>
      </c>
      <c r="O22" s="121"/>
    </row>
    <row r="23" spans="1:15" ht="30.75" thickBot="1">
      <c r="A23" s="120">
        <v>22</v>
      </c>
      <c r="B23" s="121" t="s">
        <v>246</v>
      </c>
      <c r="C23" s="121" t="s">
        <v>240</v>
      </c>
      <c r="D23" s="122">
        <v>2</v>
      </c>
      <c r="E23" s="123">
        <v>3.3000000000000002E-2</v>
      </c>
      <c r="F23" s="121"/>
      <c r="G23" s="121" t="s">
        <v>236</v>
      </c>
      <c r="I23" s="120">
        <v>22</v>
      </c>
      <c r="J23" s="121" t="s">
        <v>246</v>
      </c>
      <c r="K23" s="121" t="s">
        <v>240</v>
      </c>
      <c r="L23" s="122">
        <v>2</v>
      </c>
      <c r="M23" s="123">
        <v>3.3000000000000002E-2</v>
      </c>
      <c r="N23" s="121"/>
      <c r="O23" s="121" t="s">
        <v>236</v>
      </c>
    </row>
    <row r="24" spans="1:15" ht="15.75" thickBot="1">
      <c r="A24" s="120">
        <v>23</v>
      </c>
      <c r="B24" s="121" t="s">
        <v>190</v>
      </c>
      <c r="C24" s="121" t="s">
        <v>237</v>
      </c>
      <c r="D24" s="122">
        <v>1</v>
      </c>
      <c r="E24" s="123">
        <v>0.246</v>
      </c>
      <c r="F24" s="121" t="s">
        <v>234</v>
      </c>
      <c r="G24" s="121"/>
      <c r="I24" s="120">
        <v>23</v>
      </c>
      <c r="J24" s="121" t="s">
        <v>190</v>
      </c>
      <c r="K24" s="121" t="s">
        <v>237</v>
      </c>
      <c r="L24" s="122">
        <v>1</v>
      </c>
      <c r="M24" s="123">
        <v>0.246</v>
      </c>
      <c r="N24" s="121" t="s">
        <v>234</v>
      </c>
      <c r="O24" s="121"/>
    </row>
    <row r="25" spans="1:15" ht="15.75" thickBot="1">
      <c r="A25" s="120">
        <v>24</v>
      </c>
      <c r="B25" s="121" t="s">
        <v>192</v>
      </c>
      <c r="C25" s="121" t="s">
        <v>240</v>
      </c>
      <c r="D25" s="122">
        <v>1</v>
      </c>
      <c r="E25" s="123">
        <v>0.16400000000000001</v>
      </c>
      <c r="F25" s="121" t="s">
        <v>234</v>
      </c>
      <c r="G25" s="121"/>
      <c r="I25" s="120">
        <v>24</v>
      </c>
      <c r="J25" s="121" t="s">
        <v>192</v>
      </c>
      <c r="K25" s="121" t="s">
        <v>240</v>
      </c>
      <c r="L25" s="122">
        <v>1</v>
      </c>
      <c r="M25" s="123">
        <v>0.16400000000000001</v>
      </c>
      <c r="N25" s="121" t="s">
        <v>234</v>
      </c>
      <c r="O25" s="121"/>
    </row>
    <row r="26" spans="1:15" ht="45.75" thickBot="1">
      <c r="A26" s="120">
        <v>25</v>
      </c>
      <c r="B26" s="121" t="s">
        <v>247</v>
      </c>
      <c r="C26" s="121" t="s">
        <v>237</v>
      </c>
      <c r="D26" s="122">
        <v>1</v>
      </c>
      <c r="E26" s="123">
        <v>4.9000000000000002E-2</v>
      </c>
      <c r="F26" s="121" t="s">
        <v>234</v>
      </c>
      <c r="G26" s="121"/>
      <c r="I26" s="120">
        <v>25</v>
      </c>
      <c r="J26" s="121" t="s">
        <v>247</v>
      </c>
      <c r="K26" s="121" t="s">
        <v>237</v>
      </c>
      <c r="L26" s="122">
        <v>1</v>
      </c>
      <c r="M26" s="123">
        <v>4.9000000000000002E-2</v>
      </c>
      <c r="N26" s="121" t="s">
        <v>234</v>
      </c>
      <c r="O26" s="121"/>
    </row>
    <row r="27" spans="1:15" ht="15.75" thickBot="1">
      <c r="A27" s="120">
        <v>26</v>
      </c>
      <c r="B27" s="121" t="s">
        <v>198</v>
      </c>
      <c r="C27" s="121" t="s">
        <v>248</v>
      </c>
      <c r="D27" s="122">
        <v>1</v>
      </c>
      <c r="E27" s="123">
        <v>9.8000000000000004E-2</v>
      </c>
      <c r="F27" s="121" t="s">
        <v>234</v>
      </c>
      <c r="G27" s="121"/>
      <c r="I27" s="120">
        <v>26</v>
      </c>
      <c r="J27" s="121" t="s">
        <v>198</v>
      </c>
      <c r="K27" s="121" t="s">
        <v>248</v>
      </c>
      <c r="L27" s="122">
        <v>1</v>
      </c>
      <c r="M27" s="123">
        <v>9.8000000000000004E-2</v>
      </c>
      <c r="N27" s="121" t="s">
        <v>234</v>
      </c>
      <c r="O27" s="121"/>
    </row>
    <row r="28" spans="1:15" ht="15.75" thickBot="1">
      <c r="A28" s="120">
        <v>27</v>
      </c>
      <c r="B28" s="121" t="s">
        <v>249</v>
      </c>
      <c r="C28" s="121" t="s">
        <v>250</v>
      </c>
      <c r="D28" s="122">
        <v>2</v>
      </c>
      <c r="E28" s="123">
        <v>0.13100000000000001</v>
      </c>
      <c r="F28" s="121" t="s">
        <v>234</v>
      </c>
      <c r="G28" s="121"/>
      <c r="I28" s="120">
        <v>27</v>
      </c>
      <c r="J28" s="121" t="s">
        <v>249</v>
      </c>
      <c r="K28" s="121" t="s">
        <v>250</v>
      </c>
      <c r="L28" s="122">
        <v>2</v>
      </c>
      <c r="M28" s="123">
        <v>0.13100000000000001</v>
      </c>
      <c r="N28" s="121" t="s">
        <v>234</v>
      </c>
      <c r="O28" s="121"/>
    </row>
    <row r="29" spans="1:15" ht="30.75" thickBot="1">
      <c r="A29" s="124">
        <v>28</v>
      </c>
      <c r="B29" s="125" t="s">
        <v>251</v>
      </c>
      <c r="C29" s="121"/>
      <c r="D29" s="122">
        <v>1</v>
      </c>
      <c r="E29" s="123">
        <v>0.49099999999999999</v>
      </c>
      <c r="F29" s="121" t="s">
        <v>234</v>
      </c>
      <c r="G29" s="121"/>
      <c r="I29" s="124">
        <v>28</v>
      </c>
      <c r="J29" s="125" t="s">
        <v>251</v>
      </c>
      <c r="K29" s="121"/>
      <c r="L29" s="122">
        <v>1</v>
      </c>
      <c r="M29" s="123">
        <v>0.49099999999999999</v>
      </c>
      <c r="N29" s="121" t="s">
        <v>234</v>
      </c>
      <c r="O29" s="121"/>
    </row>
    <row r="30" spans="1:15" ht="15.75" thickBot="1">
      <c r="A30" s="126"/>
      <c r="B30" s="128" t="s">
        <v>252</v>
      </c>
      <c r="C30" s="129"/>
      <c r="D30" s="127"/>
      <c r="E30" s="130">
        <v>3.7330000000000001</v>
      </c>
      <c r="F30" s="129"/>
      <c r="G30" s="129"/>
      <c r="I30" s="126"/>
      <c r="J30" s="128" t="s">
        <v>252</v>
      </c>
      <c r="K30" s="129"/>
      <c r="L30" s="127"/>
      <c r="M30" s="130">
        <f>SUM(M4:M29)</f>
        <v>3.2099999999999995</v>
      </c>
      <c r="N30" s="129"/>
      <c r="O30" s="129"/>
    </row>
    <row r="31" spans="1:15" ht="15.75" thickBot="1">
      <c r="A31" s="124">
        <v>1.2</v>
      </c>
      <c r="B31" s="125" t="s">
        <v>203</v>
      </c>
      <c r="C31" s="121"/>
      <c r="D31" s="122"/>
      <c r="E31" s="123"/>
      <c r="F31" s="121"/>
      <c r="G31" s="121"/>
      <c r="I31" s="124">
        <v>1.2</v>
      </c>
      <c r="J31" s="125" t="s">
        <v>203</v>
      </c>
      <c r="K31" s="121"/>
      <c r="L31" s="122"/>
      <c r="M31" s="123"/>
      <c r="N31" s="121"/>
      <c r="O31" s="121"/>
    </row>
    <row r="32" spans="1:15" ht="15.75" thickBot="1">
      <c r="A32" s="124">
        <v>1</v>
      </c>
      <c r="B32" s="125" t="s">
        <v>204</v>
      </c>
      <c r="C32" s="121" t="s">
        <v>253</v>
      </c>
      <c r="D32" s="122">
        <v>2</v>
      </c>
      <c r="E32" s="123">
        <v>0.32700000000000001</v>
      </c>
      <c r="F32" s="121" t="s">
        <v>234</v>
      </c>
      <c r="G32" s="121"/>
      <c r="I32" s="124">
        <v>1</v>
      </c>
      <c r="J32" s="125" t="s">
        <v>204</v>
      </c>
      <c r="K32" s="121" t="s">
        <v>253</v>
      </c>
      <c r="L32" s="122">
        <v>2</v>
      </c>
      <c r="M32" s="123">
        <v>0.32700000000000001</v>
      </c>
      <c r="N32" s="121" t="s">
        <v>234</v>
      </c>
      <c r="O32" s="121"/>
    </row>
    <row r="33" spans="1:15" ht="15.75" thickBot="1">
      <c r="A33" s="124">
        <v>2</v>
      </c>
      <c r="B33" s="125" t="s">
        <v>254</v>
      </c>
      <c r="C33" s="121" t="s">
        <v>255</v>
      </c>
      <c r="D33" s="122">
        <v>1</v>
      </c>
      <c r="E33" s="123">
        <v>0.14699999999999999</v>
      </c>
      <c r="F33" s="121" t="s">
        <v>234</v>
      </c>
      <c r="G33" s="121"/>
      <c r="I33" s="124">
        <v>2</v>
      </c>
      <c r="J33" s="125" t="s">
        <v>254</v>
      </c>
      <c r="K33" s="121" t="s">
        <v>255</v>
      </c>
      <c r="L33" s="122">
        <v>1</v>
      </c>
      <c r="M33" s="123">
        <v>0.14699999999999999</v>
      </c>
      <c r="N33" s="121" t="s">
        <v>234</v>
      </c>
      <c r="O33" s="121"/>
    </row>
    <row r="34" spans="1:15" ht="15.75" thickBot="1">
      <c r="A34" s="120">
        <v>3</v>
      </c>
      <c r="B34" s="121" t="s">
        <v>256</v>
      </c>
      <c r="C34" s="121" t="s">
        <v>257</v>
      </c>
      <c r="D34" s="122">
        <v>1</v>
      </c>
      <c r="E34" s="123">
        <v>4.1000000000000002E-2</v>
      </c>
      <c r="F34" s="121" t="s">
        <v>234</v>
      </c>
      <c r="G34" s="121"/>
      <c r="I34" s="120">
        <v>3</v>
      </c>
      <c r="J34" s="121" t="s">
        <v>256</v>
      </c>
      <c r="K34" s="121" t="s">
        <v>257</v>
      </c>
      <c r="L34" s="122">
        <v>1</v>
      </c>
      <c r="M34" s="123">
        <v>4.1000000000000002E-2</v>
      </c>
      <c r="N34" s="121" t="s">
        <v>234</v>
      </c>
      <c r="O34" s="121"/>
    </row>
    <row r="35" spans="1:15" ht="45.75" thickBot="1">
      <c r="A35" s="120">
        <v>4</v>
      </c>
      <c r="B35" s="121" t="s">
        <v>246</v>
      </c>
      <c r="C35" s="121" t="s">
        <v>258</v>
      </c>
      <c r="D35" s="122">
        <v>4</v>
      </c>
      <c r="E35" s="123">
        <v>0.02</v>
      </c>
      <c r="F35" s="121" t="s">
        <v>234</v>
      </c>
      <c r="G35" s="121" t="s">
        <v>259</v>
      </c>
      <c r="I35" s="120">
        <v>4</v>
      </c>
      <c r="J35" s="121" t="s">
        <v>246</v>
      </c>
      <c r="K35" s="121" t="s">
        <v>258</v>
      </c>
      <c r="L35" s="122">
        <v>4</v>
      </c>
      <c r="M35" s="123">
        <v>0.02</v>
      </c>
      <c r="N35" s="121" t="s">
        <v>234</v>
      </c>
      <c r="O35" s="121" t="s">
        <v>259</v>
      </c>
    </row>
    <row r="36" spans="1:15" ht="15.75" thickBot="1">
      <c r="A36" s="120">
        <v>5</v>
      </c>
      <c r="B36" s="121" t="s">
        <v>260</v>
      </c>
      <c r="C36" s="121" t="s">
        <v>261</v>
      </c>
      <c r="D36" s="122">
        <v>1</v>
      </c>
      <c r="E36" s="123">
        <v>4.1000000000000002E-2</v>
      </c>
      <c r="F36" s="121" t="s">
        <v>234</v>
      </c>
      <c r="G36" s="121"/>
      <c r="I36" s="120">
        <v>5</v>
      </c>
      <c r="J36" s="121" t="s">
        <v>260</v>
      </c>
      <c r="K36" s="121" t="s">
        <v>261</v>
      </c>
      <c r="L36" s="122">
        <v>1</v>
      </c>
      <c r="M36" s="123">
        <v>4.1000000000000002E-2</v>
      </c>
      <c r="N36" s="121" t="s">
        <v>234</v>
      </c>
      <c r="O36" s="121"/>
    </row>
    <row r="37" spans="1:15" ht="15.75" thickBot="1">
      <c r="A37" s="120">
        <v>6</v>
      </c>
      <c r="B37" s="121" t="s">
        <v>262</v>
      </c>
      <c r="C37" s="121" t="s">
        <v>263</v>
      </c>
      <c r="D37" s="122">
        <v>1</v>
      </c>
      <c r="E37" s="123">
        <v>2.5000000000000001E-2</v>
      </c>
      <c r="F37" s="121" t="s">
        <v>234</v>
      </c>
      <c r="G37" s="121"/>
      <c r="I37" s="120">
        <v>6</v>
      </c>
      <c r="J37" s="121" t="s">
        <v>262</v>
      </c>
      <c r="K37" s="121" t="s">
        <v>263</v>
      </c>
      <c r="L37" s="122">
        <v>1</v>
      </c>
      <c r="M37" s="123">
        <v>2.5000000000000001E-2</v>
      </c>
      <c r="N37" s="121" t="s">
        <v>234</v>
      </c>
      <c r="O37" s="121"/>
    </row>
    <row r="38" spans="1:15" ht="15.75" thickBot="1">
      <c r="A38" s="120">
        <v>7</v>
      </c>
      <c r="B38" s="121" t="s">
        <v>264</v>
      </c>
      <c r="C38" s="121" t="s">
        <v>265</v>
      </c>
      <c r="D38" s="122">
        <v>1</v>
      </c>
      <c r="E38" s="123">
        <v>0.02</v>
      </c>
      <c r="F38" s="121" t="s">
        <v>234</v>
      </c>
      <c r="G38" s="121"/>
      <c r="I38" s="120">
        <v>7</v>
      </c>
      <c r="J38" s="121" t="s">
        <v>264</v>
      </c>
      <c r="K38" s="121" t="s">
        <v>265</v>
      </c>
      <c r="L38" s="122">
        <v>1</v>
      </c>
      <c r="M38" s="123">
        <v>0.02</v>
      </c>
      <c r="N38" s="121" t="s">
        <v>234</v>
      </c>
      <c r="O38" s="121"/>
    </row>
    <row r="39" spans="1:15" ht="21.75" customHeight="1" thickBot="1">
      <c r="A39" s="120">
        <v>8</v>
      </c>
      <c r="B39" s="121" t="s">
        <v>168</v>
      </c>
      <c r="C39" s="121" t="s">
        <v>266</v>
      </c>
      <c r="D39" s="122">
        <v>1</v>
      </c>
      <c r="E39" s="123">
        <v>0.49099999999999999</v>
      </c>
      <c r="F39" s="121" t="s">
        <v>234</v>
      </c>
      <c r="G39" s="121"/>
      <c r="I39" s="120">
        <v>8</v>
      </c>
      <c r="J39" s="121" t="s">
        <v>168</v>
      </c>
      <c r="K39" s="121" t="s">
        <v>266</v>
      </c>
      <c r="L39" s="122">
        <v>1</v>
      </c>
      <c r="M39" s="123">
        <v>0.49099999999999999</v>
      </c>
      <c r="N39" s="121" t="s">
        <v>234</v>
      </c>
      <c r="O39" s="121"/>
    </row>
    <row r="40" spans="1:15" ht="15.75" thickBot="1">
      <c r="A40" s="120">
        <v>9</v>
      </c>
      <c r="B40" s="121" t="s">
        <v>267</v>
      </c>
      <c r="C40" s="121" t="s">
        <v>268</v>
      </c>
      <c r="D40" s="122">
        <v>1</v>
      </c>
      <c r="E40" s="123">
        <v>0.02</v>
      </c>
      <c r="F40" s="121" t="s">
        <v>234</v>
      </c>
      <c r="G40" s="121"/>
      <c r="I40" s="120">
        <v>9</v>
      </c>
      <c r="J40" s="121" t="s">
        <v>267</v>
      </c>
      <c r="K40" s="121" t="s">
        <v>268</v>
      </c>
      <c r="L40" s="122">
        <v>1</v>
      </c>
      <c r="M40" s="123">
        <v>0.02</v>
      </c>
      <c r="N40" s="121" t="s">
        <v>234</v>
      </c>
      <c r="O40" s="121"/>
    </row>
    <row r="41" spans="1:15" ht="15.75" thickBot="1">
      <c r="A41" s="120">
        <v>10</v>
      </c>
      <c r="B41" s="121" t="s">
        <v>256</v>
      </c>
      <c r="C41" s="121" t="s">
        <v>269</v>
      </c>
      <c r="D41" s="122">
        <v>1</v>
      </c>
      <c r="E41" s="123">
        <v>3.3000000000000002E-2</v>
      </c>
      <c r="F41" s="121" t="s">
        <v>234</v>
      </c>
      <c r="G41" s="121"/>
      <c r="I41" s="120">
        <v>10</v>
      </c>
      <c r="J41" s="121" t="s">
        <v>256</v>
      </c>
      <c r="K41" s="121" t="s">
        <v>269</v>
      </c>
      <c r="L41" s="122">
        <v>1</v>
      </c>
      <c r="M41" s="123">
        <v>3.3000000000000002E-2</v>
      </c>
      <c r="N41" s="121" t="s">
        <v>234</v>
      </c>
      <c r="O41" s="121"/>
    </row>
    <row r="42" spans="1:15" ht="15.75" thickBot="1">
      <c r="A42" s="120">
        <v>11</v>
      </c>
      <c r="B42" s="121" t="s">
        <v>168</v>
      </c>
      <c r="C42" s="121" t="s">
        <v>270</v>
      </c>
      <c r="D42" s="122">
        <v>1</v>
      </c>
      <c r="E42" s="123">
        <v>0.49099999999999999</v>
      </c>
      <c r="F42" s="121" t="s">
        <v>241</v>
      </c>
      <c r="G42" s="121"/>
      <c r="I42" s="120">
        <v>11</v>
      </c>
      <c r="J42" s="121" t="s">
        <v>168</v>
      </c>
      <c r="K42" s="121" t="s">
        <v>270</v>
      </c>
      <c r="L42" s="122">
        <v>1</v>
      </c>
      <c r="M42" s="123">
        <v>0.49099999999999999</v>
      </c>
      <c r="N42" s="121" t="s">
        <v>241</v>
      </c>
      <c r="O42" s="121"/>
    </row>
    <row r="43" spans="1:15" ht="15.75" thickBot="1">
      <c r="A43" s="120">
        <v>12</v>
      </c>
      <c r="B43" s="121" t="s">
        <v>256</v>
      </c>
      <c r="C43" s="121" t="s">
        <v>269</v>
      </c>
      <c r="D43" s="122">
        <v>1</v>
      </c>
      <c r="E43" s="123">
        <v>4.9000000000000002E-2</v>
      </c>
      <c r="F43" s="121" t="s">
        <v>234</v>
      </c>
      <c r="G43" s="121"/>
      <c r="I43" s="120">
        <v>12</v>
      </c>
      <c r="J43" s="121" t="s">
        <v>256</v>
      </c>
      <c r="K43" s="121" t="s">
        <v>269</v>
      </c>
      <c r="L43" s="122">
        <v>1</v>
      </c>
      <c r="M43" s="123">
        <v>4.9000000000000002E-2</v>
      </c>
      <c r="N43" s="121" t="s">
        <v>234</v>
      </c>
      <c r="O43" s="121"/>
    </row>
    <row r="44" spans="1:15" ht="15.75" thickBot="1">
      <c r="A44" s="120">
        <v>13</v>
      </c>
      <c r="B44" s="121" t="s">
        <v>271</v>
      </c>
      <c r="C44" s="121" t="s">
        <v>272</v>
      </c>
      <c r="D44" s="122">
        <v>1</v>
      </c>
      <c r="E44" s="123">
        <v>3.0000000000000001E-3</v>
      </c>
      <c r="F44" s="121" t="s">
        <v>234</v>
      </c>
      <c r="G44" s="121"/>
      <c r="I44" s="120">
        <v>13</v>
      </c>
      <c r="J44" s="121" t="s">
        <v>271</v>
      </c>
      <c r="K44" s="121" t="s">
        <v>272</v>
      </c>
      <c r="L44" s="122">
        <v>1</v>
      </c>
      <c r="M44" s="123">
        <v>3.0000000000000001E-3</v>
      </c>
      <c r="N44" s="121" t="s">
        <v>234</v>
      </c>
      <c r="O44" s="121"/>
    </row>
    <row r="45" spans="1:15" ht="15.75" thickBot="1">
      <c r="A45" s="120">
        <v>14</v>
      </c>
      <c r="B45" s="121" t="s">
        <v>273</v>
      </c>
      <c r="C45" s="121" t="s">
        <v>274</v>
      </c>
      <c r="D45" s="122">
        <v>1</v>
      </c>
      <c r="E45" s="123">
        <v>1.6E-2</v>
      </c>
      <c r="F45" s="121" t="s">
        <v>234</v>
      </c>
      <c r="G45" s="121"/>
      <c r="I45" s="120">
        <v>14</v>
      </c>
      <c r="J45" s="121" t="s">
        <v>273</v>
      </c>
      <c r="K45" s="121" t="s">
        <v>274</v>
      </c>
      <c r="L45" s="122">
        <v>1</v>
      </c>
      <c r="M45" s="123">
        <v>1.6E-2</v>
      </c>
      <c r="N45" s="121" t="s">
        <v>234</v>
      </c>
      <c r="O45" s="121"/>
    </row>
    <row r="46" spans="1:15" ht="15.75" thickBot="1">
      <c r="A46" s="120">
        <v>15</v>
      </c>
      <c r="B46" s="121" t="s">
        <v>168</v>
      </c>
      <c r="C46" s="121" t="s">
        <v>275</v>
      </c>
      <c r="D46" s="122">
        <v>1</v>
      </c>
      <c r="E46" s="123">
        <v>0.49099999999999999</v>
      </c>
      <c r="F46" s="121" t="s">
        <v>241</v>
      </c>
      <c r="G46" s="121"/>
      <c r="I46" s="120">
        <v>15</v>
      </c>
      <c r="J46" s="121" t="s">
        <v>168</v>
      </c>
      <c r="K46" s="121" t="s">
        <v>275</v>
      </c>
      <c r="L46" s="122">
        <v>1</v>
      </c>
      <c r="M46" s="123">
        <v>0.49099999999999999</v>
      </c>
      <c r="N46" s="121" t="s">
        <v>241</v>
      </c>
      <c r="O46" s="121"/>
    </row>
    <row r="47" spans="1:15" ht="15.75" thickBot="1">
      <c r="A47" s="120">
        <v>16</v>
      </c>
      <c r="B47" s="121" t="s">
        <v>276</v>
      </c>
      <c r="C47" s="121" t="s">
        <v>268</v>
      </c>
      <c r="D47" s="122">
        <v>1</v>
      </c>
      <c r="E47" s="123">
        <v>5.0000000000000001E-3</v>
      </c>
      <c r="F47" s="121" t="s">
        <v>234</v>
      </c>
      <c r="G47" s="121"/>
      <c r="I47" s="120">
        <v>16</v>
      </c>
      <c r="J47" s="121" t="s">
        <v>276</v>
      </c>
      <c r="K47" s="121" t="s">
        <v>268</v>
      </c>
      <c r="L47" s="122">
        <v>1</v>
      </c>
      <c r="M47" s="123">
        <v>5.0000000000000001E-3</v>
      </c>
      <c r="N47" s="121" t="s">
        <v>234</v>
      </c>
      <c r="O47" s="121"/>
    </row>
    <row r="48" spans="1:15" ht="15.75" thickBot="1">
      <c r="A48" s="120">
        <v>17</v>
      </c>
      <c r="B48" s="121" t="s">
        <v>256</v>
      </c>
      <c r="C48" s="121" t="s">
        <v>269</v>
      </c>
      <c r="D48" s="122">
        <v>1</v>
      </c>
      <c r="E48" s="123">
        <v>4.9000000000000002E-2</v>
      </c>
      <c r="F48" s="121" t="s">
        <v>234</v>
      </c>
      <c r="G48" s="121"/>
      <c r="I48" s="120">
        <v>17</v>
      </c>
      <c r="J48" s="121" t="s">
        <v>256</v>
      </c>
      <c r="K48" s="121" t="s">
        <v>269</v>
      </c>
      <c r="L48" s="122">
        <v>1</v>
      </c>
      <c r="M48" s="123">
        <v>4.9000000000000002E-2</v>
      </c>
      <c r="N48" s="121" t="s">
        <v>234</v>
      </c>
      <c r="O48" s="121"/>
    </row>
    <row r="49" spans="1:15" ht="15.75" thickBot="1">
      <c r="A49" s="120">
        <v>18</v>
      </c>
      <c r="B49" s="121" t="s">
        <v>197</v>
      </c>
      <c r="C49" s="121" t="s">
        <v>274</v>
      </c>
      <c r="D49" s="122">
        <v>1</v>
      </c>
      <c r="E49" s="123">
        <v>1.6E-2</v>
      </c>
      <c r="F49" s="121" t="s">
        <v>234</v>
      </c>
      <c r="G49" s="121"/>
      <c r="I49" s="120">
        <v>18</v>
      </c>
      <c r="J49" s="121" t="s">
        <v>197</v>
      </c>
      <c r="K49" s="121" t="s">
        <v>274</v>
      </c>
      <c r="L49" s="122">
        <v>1</v>
      </c>
      <c r="M49" s="123">
        <v>1.6E-2</v>
      </c>
      <c r="N49" s="121" t="s">
        <v>234</v>
      </c>
      <c r="O49" s="121"/>
    </row>
    <row r="50" spans="1:15" ht="15.75" thickBot="1">
      <c r="A50" s="120">
        <v>19</v>
      </c>
      <c r="B50" s="121" t="s">
        <v>277</v>
      </c>
      <c r="C50" s="121" t="s">
        <v>278</v>
      </c>
      <c r="D50" s="122">
        <v>1</v>
      </c>
      <c r="E50" s="123">
        <v>0.32700000000000001</v>
      </c>
      <c r="F50" s="121" t="s">
        <v>241</v>
      </c>
      <c r="G50" s="121"/>
      <c r="I50" s="120">
        <v>19</v>
      </c>
      <c r="J50" s="121" t="s">
        <v>277</v>
      </c>
      <c r="K50" s="121" t="s">
        <v>278</v>
      </c>
      <c r="L50" s="122">
        <v>1</v>
      </c>
      <c r="M50" s="123">
        <v>0.32700000000000001</v>
      </c>
      <c r="N50" s="121" t="s">
        <v>241</v>
      </c>
      <c r="O50" s="121"/>
    </row>
    <row r="51" spans="1:15" ht="15.75" thickBot="1">
      <c r="A51" s="120">
        <v>20</v>
      </c>
      <c r="B51" s="121" t="s">
        <v>256</v>
      </c>
      <c r="C51" s="121" t="s">
        <v>279</v>
      </c>
      <c r="D51" s="122">
        <v>1</v>
      </c>
      <c r="E51" s="123">
        <v>6.5000000000000002E-2</v>
      </c>
      <c r="F51" s="121" t="s">
        <v>234</v>
      </c>
      <c r="G51" s="121"/>
      <c r="I51" s="120">
        <v>20</v>
      </c>
      <c r="J51" s="121" t="s">
        <v>256</v>
      </c>
      <c r="K51" s="121" t="s">
        <v>279</v>
      </c>
      <c r="L51" s="122">
        <v>1</v>
      </c>
      <c r="M51" s="123">
        <v>6.5000000000000002E-2</v>
      </c>
      <c r="N51" s="121" t="s">
        <v>234</v>
      </c>
      <c r="O51" s="121"/>
    </row>
    <row r="52" spans="1:15" ht="15.75" thickBot="1">
      <c r="A52" s="120">
        <v>21</v>
      </c>
      <c r="B52" s="121" t="s">
        <v>280</v>
      </c>
      <c r="C52" s="121" t="s">
        <v>281</v>
      </c>
      <c r="D52" s="122">
        <v>1</v>
      </c>
      <c r="E52" s="123">
        <v>1.6E-2</v>
      </c>
      <c r="F52" s="121" t="s">
        <v>234</v>
      </c>
      <c r="G52" s="121"/>
      <c r="I52" s="120">
        <v>21</v>
      </c>
      <c r="J52" s="121" t="s">
        <v>280</v>
      </c>
      <c r="K52" s="121" t="s">
        <v>281</v>
      </c>
      <c r="L52" s="122">
        <v>1</v>
      </c>
      <c r="M52" s="123">
        <v>1.6E-2</v>
      </c>
      <c r="N52" s="121" t="s">
        <v>234</v>
      </c>
      <c r="O52" s="121"/>
    </row>
    <row r="53" spans="1:15" ht="15.75" thickBot="1">
      <c r="A53" s="120">
        <v>23</v>
      </c>
      <c r="B53" s="121" t="s">
        <v>282</v>
      </c>
      <c r="C53" s="121" t="s">
        <v>283</v>
      </c>
      <c r="D53" s="122">
        <v>1</v>
      </c>
      <c r="E53" s="123">
        <v>3.3000000000000002E-2</v>
      </c>
      <c r="F53" s="121" t="s">
        <v>234</v>
      </c>
      <c r="G53" s="121"/>
      <c r="I53" s="120">
        <v>23</v>
      </c>
      <c r="J53" s="121" t="s">
        <v>282</v>
      </c>
      <c r="K53" s="121" t="s">
        <v>283</v>
      </c>
      <c r="L53" s="122">
        <v>1</v>
      </c>
      <c r="M53" s="123">
        <v>3.3000000000000002E-2</v>
      </c>
      <c r="N53" s="121" t="s">
        <v>234</v>
      </c>
      <c r="O53" s="121"/>
    </row>
    <row r="54" spans="1:15" ht="15.75" thickBot="1">
      <c r="A54" s="120">
        <v>24</v>
      </c>
      <c r="B54" s="121" t="s">
        <v>284</v>
      </c>
      <c r="C54" s="121" t="s">
        <v>285</v>
      </c>
      <c r="D54" s="122">
        <v>1</v>
      </c>
      <c r="E54" s="123">
        <v>6.5000000000000002E-2</v>
      </c>
      <c r="F54" s="121" t="s">
        <v>234</v>
      </c>
      <c r="G54" s="121"/>
      <c r="I54" s="120">
        <v>24</v>
      </c>
      <c r="J54" s="121" t="s">
        <v>284</v>
      </c>
      <c r="K54" s="121" t="s">
        <v>285</v>
      </c>
      <c r="L54" s="122">
        <v>1</v>
      </c>
      <c r="M54" s="123">
        <v>6.5000000000000002E-2</v>
      </c>
      <c r="N54" s="121" t="s">
        <v>234</v>
      </c>
      <c r="O54" s="121"/>
    </row>
    <row r="55" spans="1:15" ht="15.75" thickBot="1">
      <c r="A55" s="120">
        <v>25</v>
      </c>
      <c r="B55" s="121" t="s">
        <v>286</v>
      </c>
      <c r="C55" s="121" t="s">
        <v>287</v>
      </c>
      <c r="D55" s="122">
        <v>1</v>
      </c>
      <c r="E55" s="123">
        <v>0.13100000000000001</v>
      </c>
      <c r="F55" s="121" t="s">
        <v>234</v>
      </c>
      <c r="G55" s="121"/>
      <c r="I55" s="120">
        <v>25</v>
      </c>
      <c r="J55" s="121" t="s">
        <v>286</v>
      </c>
      <c r="K55" s="121" t="s">
        <v>287</v>
      </c>
      <c r="L55" s="122">
        <v>1</v>
      </c>
      <c r="M55" s="123">
        <v>0.13100000000000001</v>
      </c>
      <c r="N55" s="121" t="s">
        <v>234</v>
      </c>
      <c r="O55" s="121"/>
    </row>
    <row r="56" spans="1:15" ht="30.75" thickBot="1">
      <c r="A56" s="120">
        <v>26</v>
      </c>
      <c r="B56" s="121" t="s">
        <v>288</v>
      </c>
      <c r="C56" s="121" t="s">
        <v>289</v>
      </c>
      <c r="D56" s="122">
        <v>4</v>
      </c>
      <c r="E56" s="123">
        <v>9.8000000000000004E-2</v>
      </c>
      <c r="F56" s="121" t="s">
        <v>234</v>
      </c>
      <c r="G56" s="121"/>
      <c r="I56" s="120">
        <v>26</v>
      </c>
      <c r="J56" s="121" t="s">
        <v>288</v>
      </c>
      <c r="K56" s="121" t="s">
        <v>289</v>
      </c>
      <c r="L56" s="122">
        <v>4</v>
      </c>
      <c r="M56" s="123">
        <v>9.8000000000000004E-2</v>
      </c>
      <c r="N56" s="121" t="s">
        <v>234</v>
      </c>
      <c r="O56" s="121"/>
    </row>
    <row r="57" spans="1:15" ht="15.75" thickBot="1">
      <c r="A57" s="120">
        <v>27</v>
      </c>
      <c r="B57" s="121" t="s">
        <v>290</v>
      </c>
      <c r="C57" s="121" t="s">
        <v>291</v>
      </c>
      <c r="D57" s="122">
        <v>1</v>
      </c>
      <c r="E57" s="123">
        <v>2.5000000000000001E-2</v>
      </c>
      <c r="F57" s="121" t="s">
        <v>234</v>
      </c>
      <c r="G57" s="121"/>
      <c r="I57" s="120">
        <v>27</v>
      </c>
      <c r="J57" s="121" t="s">
        <v>290</v>
      </c>
      <c r="K57" s="121" t="s">
        <v>291</v>
      </c>
      <c r="L57" s="122">
        <v>1</v>
      </c>
      <c r="M57" s="123">
        <v>2.5000000000000001E-2</v>
      </c>
      <c r="N57" s="121" t="s">
        <v>234</v>
      </c>
      <c r="O57" s="121"/>
    </row>
    <row r="58" spans="1:15" ht="15.75" thickBot="1">
      <c r="A58" s="120">
        <v>28</v>
      </c>
      <c r="B58" s="121" t="s">
        <v>190</v>
      </c>
      <c r="C58" s="121" t="s">
        <v>292</v>
      </c>
      <c r="D58" s="122">
        <v>4</v>
      </c>
      <c r="E58" s="123">
        <v>0.69799999999999995</v>
      </c>
      <c r="F58" s="121" t="s">
        <v>234</v>
      </c>
      <c r="G58" s="121"/>
      <c r="I58" s="120">
        <v>28</v>
      </c>
      <c r="J58" s="121" t="s">
        <v>190</v>
      </c>
      <c r="K58" s="121" t="s">
        <v>292</v>
      </c>
      <c r="L58" s="122">
        <v>4</v>
      </c>
      <c r="M58" s="123">
        <v>0.69799999999999995</v>
      </c>
      <c r="N58" s="121" t="s">
        <v>234</v>
      </c>
      <c r="O58" s="121"/>
    </row>
    <row r="59" spans="1:15" ht="15.75" thickBot="1">
      <c r="A59" s="120">
        <v>29</v>
      </c>
      <c r="B59" s="121" t="s">
        <v>293</v>
      </c>
      <c r="C59" s="121" t="s">
        <v>294</v>
      </c>
      <c r="D59" s="122">
        <v>4</v>
      </c>
      <c r="E59" s="123">
        <v>9.8000000000000004E-2</v>
      </c>
      <c r="F59" s="121" t="s">
        <v>234</v>
      </c>
      <c r="G59" s="121"/>
      <c r="I59" s="120">
        <v>29</v>
      </c>
      <c r="J59" s="121" t="s">
        <v>293</v>
      </c>
      <c r="K59" s="121" t="s">
        <v>294</v>
      </c>
      <c r="L59" s="122">
        <v>4</v>
      </c>
      <c r="M59" s="123">
        <v>9.8000000000000004E-2</v>
      </c>
      <c r="N59" s="121" t="s">
        <v>234</v>
      </c>
      <c r="O59" s="121"/>
    </row>
    <row r="60" spans="1:15" ht="15.75" thickBot="1">
      <c r="A60" s="120">
        <v>30</v>
      </c>
      <c r="B60" s="121" t="s">
        <v>295</v>
      </c>
      <c r="C60" s="121" t="s">
        <v>281</v>
      </c>
      <c r="D60" s="122">
        <v>4</v>
      </c>
      <c r="E60" s="123">
        <v>7.9000000000000001E-2</v>
      </c>
      <c r="F60" s="121" t="s">
        <v>234</v>
      </c>
      <c r="G60" s="121"/>
      <c r="I60" s="120">
        <v>30</v>
      </c>
      <c r="J60" s="121" t="s">
        <v>295</v>
      </c>
      <c r="K60" s="121" t="s">
        <v>281</v>
      </c>
      <c r="L60" s="122">
        <v>4</v>
      </c>
      <c r="M60" s="123">
        <v>7.9000000000000001E-2</v>
      </c>
      <c r="N60" s="121" t="s">
        <v>234</v>
      </c>
      <c r="O60" s="121"/>
    </row>
    <row r="61" spans="1:15" ht="15.75" thickBot="1">
      <c r="A61" s="131"/>
      <c r="B61" s="121" t="s">
        <v>246</v>
      </c>
      <c r="C61" s="121" t="s">
        <v>258</v>
      </c>
      <c r="D61" s="122">
        <v>5</v>
      </c>
      <c r="E61" s="123">
        <v>8.2000000000000003E-2</v>
      </c>
      <c r="F61" s="121" t="s">
        <v>234</v>
      </c>
      <c r="G61" s="121"/>
      <c r="I61" s="131"/>
      <c r="J61" s="121" t="s">
        <v>246</v>
      </c>
      <c r="K61" s="121" t="s">
        <v>258</v>
      </c>
      <c r="L61" s="122">
        <v>5</v>
      </c>
      <c r="M61" s="123">
        <v>8.2000000000000003E-2</v>
      </c>
      <c r="N61" s="121" t="s">
        <v>234</v>
      </c>
      <c r="O61" s="121"/>
    </row>
    <row r="62" spans="1:15" ht="15.75" thickBot="1">
      <c r="A62" s="131"/>
      <c r="B62" s="135" t="s">
        <v>252</v>
      </c>
      <c r="C62" s="135"/>
      <c r="D62" s="136"/>
      <c r="E62" s="137">
        <f>SUM(E32:E61)</f>
        <v>4.0019999999999998</v>
      </c>
      <c r="F62" s="135"/>
      <c r="G62" s="135"/>
      <c r="I62" s="138"/>
      <c r="J62" s="135" t="s">
        <v>252</v>
      </c>
      <c r="K62" s="135"/>
      <c r="L62" s="136"/>
      <c r="M62" s="137">
        <f>SUM(M32:M61)</f>
        <v>4.0019999999999998</v>
      </c>
      <c r="N62" s="135"/>
      <c r="O62" s="121"/>
    </row>
    <row r="63" spans="1:15" ht="15.75" thickBot="1">
      <c r="A63" s="132">
        <v>1.3</v>
      </c>
      <c r="B63" s="129" t="s">
        <v>296</v>
      </c>
      <c r="C63" s="129" t="s">
        <v>297</v>
      </c>
      <c r="D63" s="129"/>
      <c r="E63" s="130">
        <v>0.47699999999999998</v>
      </c>
      <c r="F63" s="129"/>
      <c r="G63" s="129"/>
      <c r="I63" s="132">
        <v>1.3</v>
      </c>
      <c r="J63" s="129" t="s">
        <v>296</v>
      </c>
      <c r="K63" s="129" t="s">
        <v>297</v>
      </c>
      <c r="L63" s="129"/>
      <c r="M63" s="130">
        <v>0.47699999999999998</v>
      </c>
      <c r="N63" s="129"/>
      <c r="O63" s="129"/>
    </row>
    <row r="64" spans="1:15" ht="15.75" thickBot="1">
      <c r="A64" s="131"/>
      <c r="B64" s="121" t="s">
        <v>298</v>
      </c>
      <c r="C64" s="121"/>
      <c r="D64" s="121"/>
      <c r="E64" s="133">
        <v>8.8699999999999992</v>
      </c>
      <c r="F64" s="121"/>
      <c r="G64" s="117"/>
      <c r="I64" s="131"/>
      <c r="J64" s="121" t="s">
        <v>298</v>
      </c>
      <c r="K64" s="121"/>
      <c r="L64" s="121"/>
      <c r="M64" s="133">
        <f>M30+M62+M63</f>
        <v>7.6890000000000001</v>
      </c>
      <c r="N64" s="121"/>
      <c r="O64" s="117"/>
    </row>
    <row r="65" spans="1:1" ht="15.75">
      <c r="A65" s="134"/>
    </row>
  </sheetData>
  <mergeCells count="14">
    <mergeCell ref="A1:G1"/>
    <mergeCell ref="I1:O1"/>
    <mergeCell ref="I2:I3"/>
    <mergeCell ref="J2:J3"/>
    <mergeCell ref="K2:K3"/>
    <mergeCell ref="L2:L3"/>
    <mergeCell ref="N2:N3"/>
    <mergeCell ref="O2:O3"/>
    <mergeCell ref="A2:A3"/>
    <mergeCell ref="B2:B3"/>
    <mergeCell ref="C2:C3"/>
    <mergeCell ref="D2:D3"/>
    <mergeCell ref="F2:F3"/>
    <mergeCell ref="G2:G3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420C7A-1D6A-4E22-8084-49367FEAD1E7}">
  <dimension ref="A1"/>
  <sheetViews>
    <sheetView showGridLines="0" topLeftCell="A4" workbookViewId="0"/>
  </sheetViews>
  <sheetFormatPr defaultRowHeight="1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57482E-F184-4120-81F6-13668903C5E2}">
  <dimension ref="A1:D22"/>
  <sheetViews>
    <sheetView showGridLines="0" workbookViewId="0">
      <selection activeCell="C21" sqref="C21"/>
    </sheetView>
  </sheetViews>
  <sheetFormatPr defaultRowHeight="12.75"/>
  <cols>
    <col min="1" max="1" width="7.140625" style="27" customWidth="1"/>
    <col min="2" max="2" width="43.28515625" style="27" customWidth="1"/>
    <col min="3" max="3" width="20.5703125" style="27" customWidth="1"/>
    <col min="4" max="4" width="10.140625" style="27" customWidth="1"/>
    <col min="5" max="5" width="9.42578125" style="27" customWidth="1"/>
    <col min="6" max="16384" width="9.140625" style="27"/>
  </cols>
  <sheetData>
    <row r="1" spans="1:4" ht="13.5" thickBot="1">
      <c r="A1" s="24"/>
      <c r="B1" s="25" t="s">
        <v>25</v>
      </c>
      <c r="C1" s="26" t="s">
        <v>22</v>
      </c>
    </row>
    <row r="2" spans="1:4">
      <c r="A2" s="28" t="s">
        <v>0</v>
      </c>
      <c r="B2" s="29" t="s">
        <v>26</v>
      </c>
      <c r="C2" s="30">
        <v>38485675.306957707</v>
      </c>
    </row>
    <row r="3" spans="1:4">
      <c r="A3" s="31" t="s">
        <v>27</v>
      </c>
      <c r="B3" s="32" t="s">
        <v>28</v>
      </c>
      <c r="C3" s="33">
        <v>27312414.733969986</v>
      </c>
    </row>
    <row r="4" spans="1:4" ht="25.5">
      <c r="A4" s="34">
        <v>1</v>
      </c>
      <c r="B4" s="35" t="s">
        <v>29</v>
      </c>
      <c r="C4" s="36">
        <v>8867667.1214188263</v>
      </c>
    </row>
    <row r="5" spans="1:4">
      <c r="A5" s="34">
        <v>2</v>
      </c>
      <c r="B5" s="35" t="s">
        <v>30</v>
      </c>
      <c r="C5" s="37">
        <v>3458390.1773533425</v>
      </c>
      <c r="D5" s="107">
        <f>C5/$C$4</f>
        <v>0.39</v>
      </c>
    </row>
    <row r="6" spans="1:4">
      <c r="A6" s="34">
        <v>3</v>
      </c>
      <c r="B6" s="35" t="s">
        <v>31</v>
      </c>
      <c r="C6" s="37">
        <v>2305593.451568895</v>
      </c>
      <c r="D6" s="107">
        <f t="shared" ref="D6:D20" si="0">C6/$C$4</f>
        <v>0.26</v>
      </c>
    </row>
    <row r="7" spans="1:4">
      <c r="A7" s="34">
        <v>4</v>
      </c>
      <c r="B7" s="35" t="s">
        <v>32</v>
      </c>
      <c r="C7" s="37">
        <v>2748976.8076398363</v>
      </c>
      <c r="D7" s="107">
        <f t="shared" si="0"/>
        <v>0.31</v>
      </c>
    </row>
    <row r="8" spans="1:4">
      <c r="A8" s="34">
        <v>5</v>
      </c>
      <c r="B8" s="35" t="s">
        <v>33</v>
      </c>
      <c r="C8" s="37">
        <v>886766.71214188263</v>
      </c>
      <c r="D8" s="107">
        <f t="shared" si="0"/>
        <v>0.1</v>
      </c>
    </row>
    <row r="9" spans="1:4">
      <c r="A9" s="34">
        <v>6</v>
      </c>
      <c r="B9" s="35" t="s">
        <v>34</v>
      </c>
      <c r="C9" s="37">
        <v>2571623.4652114594</v>
      </c>
      <c r="D9" s="107">
        <f t="shared" si="0"/>
        <v>0.28999999999999998</v>
      </c>
    </row>
    <row r="10" spans="1:4">
      <c r="A10" s="34">
        <v>7</v>
      </c>
      <c r="B10" s="35" t="s">
        <v>35</v>
      </c>
      <c r="C10" s="37">
        <v>1064120.0545702591</v>
      </c>
      <c r="D10" s="107">
        <f t="shared" si="0"/>
        <v>0.12</v>
      </c>
    </row>
    <row r="11" spans="1:4">
      <c r="A11" s="34">
        <v>8</v>
      </c>
      <c r="B11" s="35" t="s">
        <v>36</v>
      </c>
      <c r="C11" s="37">
        <v>4877216.9167803545</v>
      </c>
      <c r="D11" s="107">
        <f t="shared" si="0"/>
        <v>0.55000000000000004</v>
      </c>
    </row>
    <row r="12" spans="1:4">
      <c r="A12" s="34">
        <v>9</v>
      </c>
      <c r="B12" s="35" t="s">
        <v>37</v>
      </c>
      <c r="C12" s="37">
        <v>532060.02728512953</v>
      </c>
      <c r="D12" s="107">
        <f t="shared" si="0"/>
        <v>0.06</v>
      </c>
    </row>
    <row r="13" spans="1:4">
      <c r="A13" s="38" t="s">
        <v>38</v>
      </c>
      <c r="B13" s="39" t="s">
        <v>39</v>
      </c>
      <c r="C13" s="40">
        <v>11173260.57298772</v>
      </c>
      <c r="D13" s="107"/>
    </row>
    <row r="14" spans="1:4">
      <c r="A14" s="34">
        <v>10</v>
      </c>
      <c r="B14" s="35" t="s">
        <v>40</v>
      </c>
      <c r="C14" s="37">
        <v>2837653.4788540243</v>
      </c>
      <c r="D14" s="107">
        <f t="shared" si="0"/>
        <v>0.32</v>
      </c>
    </row>
    <row r="15" spans="1:4">
      <c r="A15" s="34">
        <v>11</v>
      </c>
      <c r="B15" s="35" t="s">
        <v>41</v>
      </c>
      <c r="C15" s="37">
        <v>3015006.8212824012</v>
      </c>
      <c r="D15" s="107">
        <f t="shared" si="0"/>
        <v>0.34</v>
      </c>
    </row>
    <row r="16" spans="1:4">
      <c r="A16" s="34">
        <v>12</v>
      </c>
      <c r="B16" s="35" t="s">
        <v>42</v>
      </c>
      <c r="C16" s="37">
        <v>354706.68485675304</v>
      </c>
      <c r="D16" s="107">
        <f t="shared" si="0"/>
        <v>0.04</v>
      </c>
    </row>
    <row r="17" spans="1:4">
      <c r="A17" s="34">
        <v>13</v>
      </c>
      <c r="B17" s="35" t="s">
        <v>43</v>
      </c>
      <c r="C17" s="37">
        <v>1684856.753069577</v>
      </c>
      <c r="D17" s="107">
        <f t="shared" si="0"/>
        <v>0.19</v>
      </c>
    </row>
    <row r="18" spans="1:4">
      <c r="A18" s="34">
        <v>14</v>
      </c>
      <c r="B18" s="35" t="s">
        <v>44</v>
      </c>
      <c r="C18" s="37">
        <v>3281036.8349249656</v>
      </c>
      <c r="D18" s="107">
        <f t="shared" si="0"/>
        <v>0.37</v>
      </c>
    </row>
    <row r="19" spans="1:4">
      <c r="A19" s="38" t="s">
        <v>1</v>
      </c>
      <c r="B19" s="39" t="s">
        <v>45</v>
      </c>
      <c r="C19" s="41">
        <v>886766.71214188263</v>
      </c>
      <c r="D19" s="107"/>
    </row>
    <row r="20" spans="1:4">
      <c r="A20" s="34">
        <v>16</v>
      </c>
      <c r="B20" s="35" t="s">
        <v>46</v>
      </c>
      <c r="C20" s="37">
        <v>886766.71214188263</v>
      </c>
      <c r="D20" s="107">
        <f t="shared" si="0"/>
        <v>0.1</v>
      </c>
    </row>
    <row r="21" spans="1:4" ht="13.5" thickBot="1">
      <c r="A21" s="42"/>
      <c r="B21" s="43" t="s">
        <v>47</v>
      </c>
      <c r="C21" s="44">
        <v>39372442.019099593</v>
      </c>
      <c r="D21" s="107"/>
    </row>
    <row r="22" spans="1:4">
      <c r="A22" s="45"/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C8149A-6F29-4A5D-B8D1-14D023BD2332}">
  <dimension ref="A1:E23"/>
  <sheetViews>
    <sheetView showGridLines="0" workbookViewId="0">
      <selection activeCell="C8" sqref="C8"/>
    </sheetView>
  </sheetViews>
  <sheetFormatPr defaultRowHeight="12.75"/>
  <cols>
    <col min="1" max="1" width="4.28515625" style="27" bestFit="1" customWidth="1"/>
    <col min="2" max="2" width="59.28515625" style="27" customWidth="1"/>
    <col min="3" max="3" width="29" style="27" customWidth="1"/>
    <col min="4" max="4" width="20.85546875" style="27" customWidth="1"/>
    <col min="5" max="16384" width="9.140625" style="27"/>
  </cols>
  <sheetData>
    <row r="1" spans="1:5">
      <c r="A1" s="46"/>
      <c r="B1" s="47" t="s">
        <v>25</v>
      </c>
      <c r="C1" s="48"/>
      <c r="D1" s="49" t="s">
        <v>22</v>
      </c>
    </row>
    <row r="2" spans="1:5">
      <c r="A2" s="50" t="s">
        <v>2</v>
      </c>
      <c r="B2" s="51" t="s">
        <v>48</v>
      </c>
      <c r="C2" s="52" t="s">
        <v>142</v>
      </c>
      <c r="D2" s="53">
        <f>+D3+D5+D8+D11</f>
        <v>191307759.79829466</v>
      </c>
    </row>
    <row r="3" spans="1:5">
      <c r="A3" s="54" t="s">
        <v>23</v>
      </c>
      <c r="B3" s="55" t="s">
        <v>103</v>
      </c>
      <c r="C3" s="54"/>
      <c r="D3" s="56">
        <f>D4</f>
        <v>163800000</v>
      </c>
    </row>
    <row r="4" spans="1:5">
      <c r="A4" s="34">
        <v>1</v>
      </c>
      <c r="B4" s="35" t="s">
        <v>103</v>
      </c>
      <c r="C4" s="34" t="s">
        <v>53</v>
      </c>
      <c r="D4" s="57">
        <f>(1950*84000)</f>
        <v>163800000</v>
      </c>
    </row>
    <row r="5" spans="1:5">
      <c r="A5" s="54" t="s">
        <v>24</v>
      </c>
      <c r="B5" s="55" t="s">
        <v>82</v>
      </c>
      <c r="C5" s="54"/>
      <c r="D5" s="56">
        <f>D6+D7</f>
        <v>2309580</v>
      </c>
    </row>
    <row r="6" spans="1:5">
      <c r="A6" s="34">
        <v>2</v>
      </c>
      <c r="B6" s="35" t="s">
        <v>107</v>
      </c>
      <c r="C6" s="34" t="s">
        <v>53</v>
      </c>
      <c r="D6" s="57">
        <f>D4*0.012</f>
        <v>1965600</v>
      </c>
      <c r="E6" s="27">
        <f>D6/84</f>
        <v>23400</v>
      </c>
    </row>
    <row r="7" spans="1:5">
      <c r="A7" s="34">
        <v>3</v>
      </c>
      <c r="B7" s="35" t="s">
        <v>55</v>
      </c>
      <c r="C7" s="58">
        <v>0.17499999999999999</v>
      </c>
      <c r="D7" s="57">
        <f>D6*C7</f>
        <v>343980</v>
      </c>
    </row>
    <row r="8" spans="1:5">
      <c r="A8" s="54" t="s">
        <v>61</v>
      </c>
      <c r="B8" s="55" t="s">
        <v>95</v>
      </c>
      <c r="C8" s="54">
        <v>0.56000000000000005</v>
      </c>
      <c r="D8" s="56">
        <f>D9+D10</f>
        <v>17626028.214392908</v>
      </c>
    </row>
    <row r="9" spans="1:5">
      <c r="A9" s="35">
        <v>4</v>
      </c>
      <c r="B9" s="35" t="s">
        <v>21</v>
      </c>
      <c r="C9" s="58">
        <v>0.06</v>
      </c>
      <c r="D9" s="34">
        <v>11598197.382196454</v>
      </c>
    </row>
    <row r="10" spans="1:5">
      <c r="A10" s="34">
        <v>5</v>
      </c>
      <c r="B10" s="35" t="s">
        <v>56</v>
      </c>
      <c r="C10" s="34" t="s">
        <v>53</v>
      </c>
      <c r="D10" s="57">
        <v>6027830.8321964536</v>
      </c>
    </row>
    <row r="11" spans="1:5" ht="25.5">
      <c r="A11" s="54" t="s">
        <v>104</v>
      </c>
      <c r="B11" s="59" t="s">
        <v>113</v>
      </c>
      <c r="C11" s="54" t="s">
        <v>64</v>
      </c>
      <c r="D11" s="56">
        <f>SUM(D13:D17)</f>
        <v>7572151.5839017741</v>
      </c>
    </row>
    <row r="12" spans="1:5">
      <c r="A12" s="54"/>
      <c r="B12" s="55"/>
      <c r="C12" s="54"/>
      <c r="D12" s="56"/>
    </row>
    <row r="13" spans="1:5">
      <c r="A13" s="34">
        <v>6</v>
      </c>
      <c r="B13" s="35" t="s">
        <v>105</v>
      </c>
      <c r="C13" s="58">
        <v>0.05</v>
      </c>
      <c r="D13" s="57">
        <f>'Capex-Epoxy'!C21*'Opex-Epoxy'!C13</f>
        <v>1968622.1009549797</v>
      </c>
    </row>
    <row r="14" spans="1:5">
      <c r="A14" s="34">
        <v>7</v>
      </c>
      <c r="B14" s="35" t="s">
        <v>57</v>
      </c>
      <c r="C14" s="58">
        <v>0.15</v>
      </c>
      <c r="D14" s="57">
        <f>D13*0.15</f>
        <v>295293.31514324696</v>
      </c>
    </row>
    <row r="15" spans="1:5">
      <c r="A15" s="34">
        <v>8</v>
      </c>
      <c r="B15" s="35" t="s">
        <v>58</v>
      </c>
      <c r="C15" s="58">
        <v>0.15</v>
      </c>
      <c r="D15" s="57">
        <f>C15*D6</f>
        <v>294840</v>
      </c>
    </row>
    <row r="16" spans="1:5">
      <c r="A16" s="34">
        <v>9</v>
      </c>
      <c r="B16" s="35" t="s">
        <v>108</v>
      </c>
      <c r="C16" s="58">
        <v>0.55000000000000004</v>
      </c>
      <c r="D16" s="57">
        <f>(D6+D7+D10)*C16</f>
        <v>4585575.9577080496</v>
      </c>
    </row>
    <row r="17" spans="1:4">
      <c r="A17" s="34">
        <v>10</v>
      </c>
      <c r="B17" s="35" t="s">
        <v>109</v>
      </c>
      <c r="C17" s="58">
        <v>0.1</v>
      </c>
      <c r="D17" s="57">
        <f>C17*(D6+D7+D13)</f>
        <v>427820.21009549801</v>
      </c>
    </row>
    <row r="18" spans="1:4">
      <c r="A18" s="54">
        <v>3</v>
      </c>
      <c r="B18" s="55" t="s">
        <v>110</v>
      </c>
      <c r="C18" s="54" t="s">
        <v>64</v>
      </c>
      <c r="D18" s="56">
        <f>SUM(D19:D22)</f>
        <v>39982699.016916096</v>
      </c>
    </row>
    <row r="19" spans="1:4">
      <c r="A19" s="35">
        <v>4</v>
      </c>
      <c r="B19" s="35" t="s">
        <v>111</v>
      </c>
      <c r="C19" s="35"/>
      <c r="D19" s="34">
        <v>7001778.4371077763</v>
      </c>
    </row>
    <row r="20" spans="1:4">
      <c r="A20" s="35">
        <v>5</v>
      </c>
      <c r="B20" s="35" t="s">
        <v>112</v>
      </c>
      <c r="C20" s="35"/>
      <c r="D20" s="34"/>
    </row>
    <row r="21" spans="1:4">
      <c r="A21" s="34">
        <v>12</v>
      </c>
      <c r="B21" s="35" t="s">
        <v>66</v>
      </c>
      <c r="C21" s="58">
        <v>0.11</v>
      </c>
      <c r="D21" s="57">
        <v>21502454.99191064</v>
      </c>
    </row>
    <row r="22" spans="1:4">
      <c r="A22" s="34">
        <v>13</v>
      </c>
      <c r="B22" s="35" t="s">
        <v>77</v>
      </c>
      <c r="C22" s="58">
        <v>0.06</v>
      </c>
      <c r="D22" s="57">
        <f>D2*C22</f>
        <v>11478465.587897679</v>
      </c>
    </row>
    <row r="23" spans="1:4" ht="13.5" thickBot="1">
      <c r="A23" s="60"/>
      <c r="B23" s="61" t="s">
        <v>106</v>
      </c>
      <c r="C23" s="62" t="s">
        <v>143</v>
      </c>
      <c r="D23" s="63">
        <f>D18+D2</f>
        <v>231290458.81521076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EAE11-1321-45BD-9058-32E40861681D}">
  <dimension ref="A1:I24"/>
  <sheetViews>
    <sheetView zoomScale="74" zoomScaleNormal="74" workbookViewId="0">
      <selection activeCell="D11" sqref="D11"/>
    </sheetView>
  </sheetViews>
  <sheetFormatPr defaultRowHeight="15"/>
  <cols>
    <col min="1" max="1" width="11.42578125" customWidth="1"/>
    <col min="2" max="2" width="29.140625" customWidth="1"/>
    <col min="3" max="3" width="16" customWidth="1"/>
    <col min="4" max="4" width="24.42578125" customWidth="1"/>
    <col min="5" max="5" width="12" bestFit="1" customWidth="1"/>
    <col min="6" max="6" width="15" bestFit="1" customWidth="1"/>
    <col min="8" max="8" width="11.140625" bestFit="1" customWidth="1"/>
    <col min="9" max="9" width="13.28515625" bestFit="1" customWidth="1"/>
    <col min="11" max="11" width="12.85546875" bestFit="1" customWidth="1"/>
    <col min="16" max="16" width="12.85546875" bestFit="1" customWidth="1"/>
  </cols>
  <sheetData>
    <row r="1" spans="1:9" ht="15.75" thickBot="1">
      <c r="A1" s="1"/>
      <c r="B1" s="3" t="s">
        <v>25</v>
      </c>
      <c r="C1" s="1"/>
      <c r="D1" s="7" t="s">
        <v>22</v>
      </c>
      <c r="E1" t="s">
        <v>86</v>
      </c>
      <c r="F1" t="s">
        <v>84</v>
      </c>
    </row>
    <row r="2" spans="1:9">
      <c r="A2" s="4" t="s">
        <v>2</v>
      </c>
      <c r="B2" s="5" t="s">
        <v>48</v>
      </c>
      <c r="C2" s="4" t="s">
        <v>49</v>
      </c>
      <c r="D2" s="8">
        <f>D3+D13+D15</f>
        <v>194993491.12080491</v>
      </c>
    </row>
    <row r="3" spans="1:9">
      <c r="A3" s="13" t="s">
        <v>23</v>
      </c>
      <c r="B3" s="14" t="s">
        <v>50</v>
      </c>
      <c r="C3" s="13" t="s">
        <v>51</v>
      </c>
      <c r="D3" s="15">
        <f>SUM(D4:D12)</f>
        <v>193282210.28042293</v>
      </c>
    </row>
    <row r="4" spans="1:9">
      <c r="A4" s="11">
        <v>1</v>
      </c>
      <c r="B4" s="12" t="s">
        <v>52</v>
      </c>
      <c r="C4" s="11" t="s">
        <v>53</v>
      </c>
      <c r="D4" s="16">
        <f>(1950*84000)</f>
        <v>163800000</v>
      </c>
      <c r="E4" t="s">
        <v>83</v>
      </c>
      <c r="F4">
        <f>D4*73.3</f>
        <v>12006540000</v>
      </c>
    </row>
    <row r="5" spans="1:9">
      <c r="A5" s="11">
        <v>2</v>
      </c>
      <c r="B5" s="12" t="s">
        <v>54</v>
      </c>
      <c r="C5" s="11" t="s">
        <v>53</v>
      </c>
      <c r="D5" s="16">
        <f>D4*0.012</f>
        <v>1965600</v>
      </c>
      <c r="E5" t="s">
        <v>82</v>
      </c>
      <c r="F5">
        <f>D5*73.3</f>
        <v>144078480</v>
      </c>
    </row>
    <row r="6" spans="1:9" ht="24">
      <c r="A6" s="11">
        <v>3</v>
      </c>
      <c r="B6" s="12" t="s">
        <v>55</v>
      </c>
      <c r="C6" s="17">
        <v>0.17499999999999999</v>
      </c>
      <c r="D6" s="16">
        <f>D5*C6</f>
        <v>343980</v>
      </c>
      <c r="E6" t="s">
        <v>82</v>
      </c>
      <c r="F6">
        <f t="shared" ref="F6:F20" si="0">D6*73.3</f>
        <v>25213734</v>
      </c>
    </row>
    <row r="7" spans="1:9">
      <c r="A7" s="11">
        <v>4</v>
      </c>
      <c r="B7" s="12" t="s">
        <v>56</v>
      </c>
      <c r="C7" s="11" t="s">
        <v>53</v>
      </c>
      <c r="D7" s="16">
        <v>6027830.8321964536</v>
      </c>
      <c r="E7" t="s">
        <v>79</v>
      </c>
      <c r="F7">
        <f t="shared" si="0"/>
        <v>441840000.00000006</v>
      </c>
    </row>
    <row r="8" spans="1:9" ht="24">
      <c r="A8" s="11">
        <v>5</v>
      </c>
      <c r="B8" s="12" t="s">
        <v>78</v>
      </c>
      <c r="C8" s="17">
        <v>0.05</v>
      </c>
      <c r="D8" s="16">
        <f>'Capex-Epoxy'!C21*Opex!C8</f>
        <v>1968622.1009549797</v>
      </c>
      <c r="E8" t="s">
        <v>80</v>
      </c>
      <c r="F8">
        <f t="shared" si="0"/>
        <v>144300000</v>
      </c>
      <c r="G8">
        <f>'Capex-Epoxy'!C21*5%</f>
        <v>1968622.1009549797</v>
      </c>
    </row>
    <row r="9" spans="1:9" ht="24">
      <c r="A9" s="11">
        <v>6</v>
      </c>
      <c r="B9" s="12" t="s">
        <v>57</v>
      </c>
      <c r="C9" s="17">
        <v>0.15</v>
      </c>
      <c r="D9" s="16">
        <f>D8*C9</f>
        <v>295293.31514324696</v>
      </c>
      <c r="E9" t="s">
        <v>80</v>
      </c>
      <c r="F9">
        <f t="shared" si="0"/>
        <v>21645000</v>
      </c>
    </row>
    <row r="10" spans="1:9" ht="24">
      <c r="A10" s="11">
        <v>7</v>
      </c>
      <c r="B10" s="12" t="s">
        <v>58</v>
      </c>
      <c r="C10" s="17">
        <v>0.15</v>
      </c>
      <c r="D10" s="16">
        <f>C10*D5</f>
        <v>294840</v>
      </c>
      <c r="E10" t="s">
        <v>80</v>
      </c>
      <c r="F10">
        <f t="shared" si="0"/>
        <v>21611772</v>
      </c>
    </row>
    <row r="11" spans="1:9" ht="24">
      <c r="A11" s="11">
        <v>8</v>
      </c>
      <c r="B11" s="12" t="s">
        <v>85</v>
      </c>
      <c r="C11" s="17">
        <v>0.05</v>
      </c>
      <c r="D11" s="16">
        <v>11598197.382196454</v>
      </c>
      <c r="E11" t="s">
        <v>79</v>
      </c>
      <c r="F11">
        <f>D11*73.3</f>
        <v>850147868.11500013</v>
      </c>
    </row>
    <row r="12" spans="1:9" ht="24">
      <c r="A12" s="11">
        <v>9</v>
      </c>
      <c r="B12" s="12" t="s">
        <v>59</v>
      </c>
      <c r="C12" s="17">
        <v>0.04</v>
      </c>
      <c r="D12" s="16">
        <f>C12*(D4+D5+D6+D7+D8+D9+D10)</f>
        <v>6987846.6499317875</v>
      </c>
      <c r="E12" t="s">
        <v>80</v>
      </c>
      <c r="F12">
        <f t="shared" si="0"/>
        <v>512209159.44</v>
      </c>
    </row>
    <row r="13" spans="1:9" ht="24">
      <c r="A13" s="13" t="s">
        <v>24</v>
      </c>
      <c r="B13" s="14" t="s">
        <v>60</v>
      </c>
      <c r="C13" s="13">
        <v>9</v>
      </c>
      <c r="D13" s="15">
        <f>SUM(D14:D14)</f>
        <v>0</v>
      </c>
      <c r="F13">
        <f t="shared" si="0"/>
        <v>0</v>
      </c>
    </row>
    <row r="14" spans="1:9">
      <c r="A14" s="11">
        <v>10</v>
      </c>
      <c r="B14" s="12"/>
      <c r="C14" s="17"/>
      <c r="D14" s="16"/>
      <c r="E14" t="s">
        <v>20</v>
      </c>
      <c r="F14">
        <f>D14*73.3</f>
        <v>0</v>
      </c>
    </row>
    <row r="15" spans="1:9" ht="26.25">
      <c r="A15" s="13" t="s">
        <v>61</v>
      </c>
      <c r="B15" s="14" t="s">
        <v>62</v>
      </c>
      <c r="C15" s="18">
        <v>0.4</v>
      </c>
      <c r="D15" s="15">
        <f>C15*(D5+D6+D8)</f>
        <v>1711280.840381992</v>
      </c>
      <c r="E15" t="s">
        <v>80</v>
      </c>
      <c r="F15">
        <f t="shared" si="0"/>
        <v>125436885.60000001</v>
      </c>
      <c r="I15" s="2"/>
    </row>
    <row r="16" spans="1:9">
      <c r="A16" s="19" t="s">
        <v>3</v>
      </c>
      <c r="B16" s="20" t="s">
        <v>63</v>
      </c>
      <c r="C16" s="19" t="s">
        <v>64</v>
      </c>
      <c r="D16" s="21">
        <f>SUM(D17:D19)</f>
        <v>35740558.71688813</v>
      </c>
      <c r="F16">
        <f t="shared" si="0"/>
        <v>2619782953.9478998</v>
      </c>
    </row>
    <row r="17" spans="1:8" ht="28.5">
      <c r="A17" s="11">
        <v>11</v>
      </c>
      <c r="B17" s="12" t="s">
        <v>65</v>
      </c>
      <c r="C17" s="17">
        <v>0.15</v>
      </c>
      <c r="D17" s="16">
        <f>C17*(D5+D6+D8)</f>
        <v>641730.3151432469</v>
      </c>
      <c r="E17" t="s">
        <v>80</v>
      </c>
      <c r="F17">
        <f t="shared" si="0"/>
        <v>47038832.099999994</v>
      </c>
    </row>
    <row r="18" spans="1:8" ht="24">
      <c r="A18" s="11">
        <v>12</v>
      </c>
      <c r="B18" s="12" t="s">
        <v>66</v>
      </c>
      <c r="C18" s="17">
        <v>0.11</v>
      </c>
      <c r="D18" s="16">
        <f>C18*D2</f>
        <v>21449284.023288541</v>
      </c>
      <c r="E18" t="s">
        <v>79</v>
      </c>
      <c r="F18">
        <f t="shared" si="0"/>
        <v>1572232518.9070499</v>
      </c>
    </row>
    <row r="19" spans="1:8" ht="24">
      <c r="A19" s="11">
        <v>13</v>
      </c>
      <c r="B19" s="12" t="s">
        <v>77</v>
      </c>
      <c r="C19" s="17">
        <v>7.0000000000000007E-2</v>
      </c>
      <c r="D19" s="16">
        <f>C19*D2</f>
        <v>13649544.378456345</v>
      </c>
      <c r="E19" t="s">
        <v>80</v>
      </c>
      <c r="F19">
        <f t="shared" si="0"/>
        <v>1000511602.94085</v>
      </c>
    </row>
    <row r="20" spans="1:8">
      <c r="A20" s="22"/>
      <c r="B20" s="10" t="s">
        <v>67</v>
      </c>
      <c r="C20" s="9" t="s">
        <v>68</v>
      </c>
      <c r="D20" s="23">
        <f>D2+D16</f>
        <v>230734049.83769304</v>
      </c>
      <c r="F20">
        <f t="shared" si="0"/>
        <v>16912805853.1029</v>
      </c>
      <c r="G20">
        <f>D20/84000000</f>
        <v>2.7468339266392028</v>
      </c>
      <c r="H20">
        <f>G20*73.3</f>
        <v>201.34292682265357</v>
      </c>
    </row>
    <row r="22" spans="1:8">
      <c r="A22" s="6"/>
      <c r="D22">
        <v>235829630.22656068</v>
      </c>
      <c r="G22">
        <f>D22*73.3/84000000</f>
        <v>205.78942732865352</v>
      </c>
      <c r="H22">
        <f>G22/73.3</f>
        <v>2.8074955979352461</v>
      </c>
    </row>
    <row r="23" spans="1:8">
      <c r="F23">
        <f>5436818</f>
        <v>5436818</v>
      </c>
    </row>
    <row r="24" spans="1:8">
      <c r="D24">
        <f>(D20*73.3)/10000000</f>
        <v>1691.28058531029</v>
      </c>
    </row>
  </sheetData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513DD-4EE5-4130-A2BB-A87BFE7437D7}">
  <dimension ref="A1:K61"/>
  <sheetViews>
    <sheetView showGridLines="0" tabSelected="1" topLeftCell="A22" workbookViewId="0">
      <selection activeCell="C21" sqref="C21"/>
    </sheetView>
  </sheetViews>
  <sheetFormatPr defaultColWidth="8.7109375" defaultRowHeight="12.75"/>
  <cols>
    <col min="1" max="1" width="27.42578125" style="72" bestFit="1" customWidth="1"/>
    <col min="2" max="2" width="14" style="72" bestFit="1" customWidth="1"/>
    <col min="3" max="3" width="13.28515625" style="72" bestFit="1" customWidth="1"/>
    <col min="4" max="5" width="12.42578125" style="72" bestFit="1" customWidth="1"/>
    <col min="6" max="6" width="13.5703125" style="72" bestFit="1" customWidth="1"/>
    <col min="7" max="7" width="15" style="72" bestFit="1" customWidth="1"/>
    <col min="8" max="8" width="13.5703125" style="72" bestFit="1" customWidth="1"/>
    <col min="9" max="11" width="13.7109375" style="72" bestFit="1" customWidth="1"/>
    <col min="12" max="16384" width="8.7109375" style="72"/>
  </cols>
  <sheetData>
    <row r="1" spans="1:11" s="65" customFormat="1">
      <c r="A1" s="64" t="s">
        <v>69</v>
      </c>
      <c r="B1" s="141" t="s">
        <v>70</v>
      </c>
      <c r="C1" s="141"/>
      <c r="D1" s="141"/>
      <c r="E1" s="141"/>
      <c r="F1" s="141"/>
      <c r="G1" s="141"/>
      <c r="H1" s="141"/>
      <c r="I1" s="141"/>
      <c r="J1" s="141"/>
      <c r="K1" s="141"/>
    </row>
    <row r="2" spans="1:11" s="65" customFormat="1">
      <c r="A2" s="64"/>
      <c r="B2" s="66">
        <v>1</v>
      </c>
      <c r="C2" s="66">
        <v>2</v>
      </c>
      <c r="D2" s="66">
        <v>3</v>
      </c>
      <c r="E2" s="66">
        <v>4</v>
      </c>
      <c r="F2" s="66">
        <v>5</v>
      </c>
      <c r="G2" s="66">
        <v>6</v>
      </c>
      <c r="H2" s="67">
        <v>7</v>
      </c>
      <c r="I2" s="64">
        <v>8</v>
      </c>
      <c r="J2" s="67">
        <v>9</v>
      </c>
      <c r="K2" s="64">
        <v>10</v>
      </c>
    </row>
    <row r="3" spans="1:11" s="69" customFormat="1">
      <c r="A3" s="68" t="s">
        <v>81</v>
      </c>
      <c r="B3" s="145"/>
      <c r="C3" s="146"/>
      <c r="D3" s="146"/>
      <c r="E3" s="146"/>
      <c r="F3" s="146"/>
      <c r="G3" s="146"/>
      <c r="H3" s="146"/>
      <c r="I3" s="146"/>
      <c r="J3" s="146"/>
      <c r="K3" s="147"/>
    </row>
    <row r="4" spans="1:11">
      <c r="A4" s="70" t="s">
        <v>114</v>
      </c>
      <c r="B4" s="71">
        <v>0.6</v>
      </c>
      <c r="C4" s="71">
        <v>0.8</v>
      </c>
      <c r="D4" s="71">
        <v>0.9</v>
      </c>
      <c r="E4" s="71">
        <v>0.95</v>
      </c>
      <c r="F4" s="71">
        <v>0.77</v>
      </c>
      <c r="G4" s="71">
        <v>0.88</v>
      </c>
      <c r="H4" s="71">
        <v>0.95</v>
      </c>
      <c r="I4" s="71">
        <v>0.95</v>
      </c>
      <c r="J4" s="71">
        <v>0.95</v>
      </c>
      <c r="K4" s="71">
        <v>0.95</v>
      </c>
    </row>
    <row r="5" spans="1:11" s="65" customFormat="1">
      <c r="A5" s="73" t="s">
        <v>71</v>
      </c>
      <c r="B5" s="74">
        <v>76356000</v>
      </c>
      <c r="C5" s="74">
        <v>103335119.99999999</v>
      </c>
      <c r="D5" s="74">
        <v>117995790.14999998</v>
      </c>
      <c r="E5" s="74">
        <v>126419378.50237496</v>
      </c>
      <c r="F5" s="74">
        <v>208006453.19690764</v>
      </c>
      <c r="G5" s="74">
        <v>241287485.70841286</v>
      </c>
      <c r="H5" s="74">
        <v>264388020.56174669</v>
      </c>
      <c r="I5" s="74">
        <v>268353840.87017286</v>
      </c>
      <c r="J5" s="74">
        <v>272379148.48322541</v>
      </c>
      <c r="K5" s="74">
        <v>276464835.71047378</v>
      </c>
    </row>
    <row r="6" spans="1:11">
      <c r="A6" s="75" t="s">
        <v>87</v>
      </c>
      <c r="B6" s="76">
        <v>25200000</v>
      </c>
      <c r="C6" s="76">
        <v>33600000</v>
      </c>
      <c r="D6" s="76">
        <v>37800000</v>
      </c>
      <c r="E6" s="76">
        <v>39900000</v>
      </c>
      <c r="F6" s="76">
        <v>64680000</v>
      </c>
      <c r="G6" s="76">
        <v>73920000</v>
      </c>
      <c r="H6" s="76">
        <v>79800000</v>
      </c>
      <c r="I6" s="76">
        <v>79800000</v>
      </c>
      <c r="J6" s="76">
        <v>79800000</v>
      </c>
      <c r="K6" s="76">
        <v>79800000</v>
      </c>
    </row>
    <row r="7" spans="1:11">
      <c r="A7" s="75" t="s">
        <v>88</v>
      </c>
      <c r="B7" s="77">
        <v>3.03</v>
      </c>
      <c r="C7" s="77">
        <v>3.0754499999999996</v>
      </c>
      <c r="D7" s="77">
        <v>3.1215817499999994</v>
      </c>
      <c r="E7" s="77">
        <v>3.1684054762499989</v>
      </c>
      <c r="F7" s="77">
        <v>3.2159315583937484</v>
      </c>
      <c r="G7" s="77">
        <v>3.2641705317696545</v>
      </c>
      <c r="H7" s="77">
        <v>3.313133089746199</v>
      </c>
      <c r="I7" s="77">
        <v>3.3628300860923916</v>
      </c>
      <c r="J7" s="77">
        <v>3.4132725373837771</v>
      </c>
      <c r="K7" s="77">
        <v>3.4644716254445336</v>
      </c>
    </row>
    <row r="8" spans="1:11">
      <c r="A8" s="75"/>
      <c r="B8" s="70"/>
      <c r="C8" s="70"/>
      <c r="D8" s="70"/>
      <c r="E8" s="70"/>
      <c r="F8" s="77"/>
      <c r="G8" s="77"/>
      <c r="H8" s="77"/>
      <c r="I8" s="77"/>
      <c r="J8" s="77"/>
      <c r="K8" s="77"/>
    </row>
    <row r="9" spans="1:11" s="65" customFormat="1">
      <c r="A9" s="73" t="s">
        <v>89</v>
      </c>
      <c r="B9" s="74">
        <v>5392386.9640014209</v>
      </c>
      <c r="C9" s="74">
        <v>-4510175.3495139144</v>
      </c>
      <c r="D9" s="74">
        <v>-6783013.7263215445</v>
      </c>
      <c r="E9" s="74">
        <v>-9907123.3153626397</v>
      </c>
      <c r="F9" s="74">
        <v>-3697583.6512649693</v>
      </c>
      <c r="G9" s="74">
        <v>-789528637.56006777</v>
      </c>
      <c r="H9" s="74">
        <v>-14422497.962021381</v>
      </c>
      <c r="I9" s="74">
        <v>-14134314.313683078</v>
      </c>
      <c r="J9" s="74">
        <v>-16226259.519162532</v>
      </c>
      <c r="K9" s="74">
        <v>-16553374.132641982</v>
      </c>
    </row>
    <row r="10" spans="1:11">
      <c r="A10" s="70" t="s">
        <v>90</v>
      </c>
      <c r="B10" s="76">
        <v>12551671.232876711</v>
      </c>
      <c r="C10" s="76">
        <v>4460054.7945205504</v>
      </c>
      <c r="D10" s="76">
        <v>3452054.7945205476</v>
      </c>
      <c r="E10" s="76">
        <v>327945.20547945204</v>
      </c>
      <c r="F10" s="76">
        <v>10332000</v>
      </c>
      <c r="G10" s="76">
        <v>4888109.5890410952</v>
      </c>
      <c r="H10" s="76">
        <v>1643178.082191776</v>
      </c>
      <c r="I10" s="76">
        <v>2091945.2054794524</v>
      </c>
      <c r="J10" s="76">
        <v>0</v>
      </c>
      <c r="K10" s="76">
        <v>0</v>
      </c>
    </row>
    <row r="11" spans="1:11">
      <c r="A11" s="70" t="s">
        <v>72</v>
      </c>
      <c r="B11" s="76">
        <v>7159284.2688752897</v>
      </c>
      <c r="C11" s="76">
        <v>8970230.1440344658</v>
      </c>
      <c r="D11" s="76">
        <v>10235068.520842092</v>
      </c>
      <c r="E11" s="76">
        <v>10235068.520842092</v>
      </c>
      <c r="F11" s="76">
        <v>14029583.651264967</v>
      </c>
      <c r="G11" s="76">
        <v>794416747.14910889</v>
      </c>
      <c r="H11" s="76">
        <v>16065676.044213155</v>
      </c>
      <c r="I11" s="76">
        <v>16226259.519162532</v>
      </c>
      <c r="J11" s="76">
        <v>16226259.519162532</v>
      </c>
      <c r="K11" s="76">
        <v>16553374.132641982</v>
      </c>
    </row>
    <row r="12" spans="1:11" s="65" customFormat="1">
      <c r="A12" s="70" t="s">
        <v>91</v>
      </c>
      <c r="B12" s="76">
        <v>-14318568.537750579</v>
      </c>
      <c r="C12" s="76">
        <v>-17940460.288068932</v>
      </c>
      <c r="D12" s="76">
        <v>-20470137.041684184</v>
      </c>
      <c r="E12" s="76">
        <v>-20470137.041684184</v>
      </c>
      <c r="F12" s="76">
        <v>-28059167.302529935</v>
      </c>
      <c r="G12" s="76">
        <v>-1588833494.2982178</v>
      </c>
      <c r="H12" s="76">
        <v>-32131352.088426311</v>
      </c>
      <c r="I12" s="76">
        <v>-32452519.038325064</v>
      </c>
      <c r="J12" s="76">
        <v>-32452519.038325064</v>
      </c>
      <c r="K12" s="76">
        <v>-33106748.265283965</v>
      </c>
    </row>
    <row r="13" spans="1:11">
      <c r="A13" s="70"/>
      <c r="B13" s="76"/>
      <c r="C13" s="76"/>
      <c r="D13" s="76"/>
      <c r="E13" s="76"/>
      <c r="F13" s="76"/>
      <c r="G13" s="76"/>
      <c r="H13" s="76"/>
      <c r="I13" s="76"/>
      <c r="J13" s="76"/>
      <c r="K13" s="76"/>
    </row>
    <row r="14" spans="1:11" s="65" customFormat="1">
      <c r="A14" s="78" t="s">
        <v>92</v>
      </c>
      <c r="B14" s="79">
        <v>81748386.964001417</v>
      </c>
      <c r="C14" s="79">
        <v>98824944.650486067</v>
      </c>
      <c r="D14" s="79">
        <v>111212776.42367843</v>
      </c>
      <c r="E14" s="79">
        <v>116512255.18701231</v>
      </c>
      <c r="F14" s="79">
        <v>204308869.54564267</v>
      </c>
      <c r="G14" s="79">
        <v>-548241151.85165489</v>
      </c>
      <c r="H14" s="79">
        <v>249965522.59972531</v>
      </c>
      <c r="I14" s="79">
        <v>254219526.55648977</v>
      </c>
      <c r="J14" s="79">
        <v>256152888.96406287</v>
      </c>
      <c r="K14" s="79">
        <v>259911461.5778318</v>
      </c>
    </row>
    <row r="15" spans="1:11">
      <c r="A15" s="70"/>
      <c r="B15" s="76"/>
      <c r="C15" s="80"/>
      <c r="D15" s="76"/>
      <c r="E15" s="76"/>
      <c r="F15" s="76"/>
      <c r="G15" s="76"/>
      <c r="H15" s="76"/>
      <c r="I15" s="76"/>
      <c r="J15" s="76"/>
      <c r="K15" s="76"/>
    </row>
    <row r="16" spans="1:11">
      <c r="A16" s="73" t="s">
        <v>93</v>
      </c>
      <c r="B16" s="76"/>
      <c r="C16" s="76"/>
      <c r="D16" s="76"/>
      <c r="E16" s="76"/>
      <c r="F16" s="76"/>
      <c r="G16" s="76"/>
      <c r="H16" s="76"/>
      <c r="I16" s="76"/>
      <c r="J16" s="76"/>
      <c r="K16" s="76"/>
    </row>
    <row r="17" spans="1:11">
      <c r="A17" s="70" t="s">
        <v>19</v>
      </c>
      <c r="B17" s="76">
        <v>49140000</v>
      </c>
      <c r="C17" s="76">
        <v>65520000</v>
      </c>
      <c r="D17" s="76">
        <v>73710000</v>
      </c>
      <c r="E17" s="76">
        <v>77805000</v>
      </c>
      <c r="F17" s="76">
        <v>126126000</v>
      </c>
      <c r="G17" s="76">
        <v>144144000</v>
      </c>
      <c r="H17" s="76">
        <v>155610000</v>
      </c>
      <c r="I17" s="76">
        <v>155610000</v>
      </c>
      <c r="J17" s="76">
        <v>155610000</v>
      </c>
      <c r="K17" s="76">
        <v>155610000</v>
      </c>
    </row>
    <row r="18" spans="1:11">
      <c r="A18" s="70" t="s">
        <v>94</v>
      </c>
      <c r="B18" s="76">
        <v>692874</v>
      </c>
      <c r="C18" s="76">
        <v>923832</v>
      </c>
      <c r="D18" s="76">
        <v>1039311</v>
      </c>
      <c r="E18" s="76">
        <v>1097050.5</v>
      </c>
      <c r="F18" s="76">
        <v>1778376.6</v>
      </c>
      <c r="G18" s="76">
        <v>2032430.4</v>
      </c>
      <c r="H18" s="76">
        <v>2194101</v>
      </c>
      <c r="I18" s="76">
        <v>2194101</v>
      </c>
      <c r="J18" s="76">
        <v>2194101</v>
      </c>
      <c r="K18" s="76">
        <v>2194101</v>
      </c>
    </row>
    <row r="19" spans="1:11">
      <c r="A19" s="70" t="s">
        <v>95</v>
      </c>
      <c r="B19" s="76">
        <v>5287808.4643178722</v>
      </c>
      <c r="C19" s="76">
        <v>7050411.2857571635</v>
      </c>
      <c r="D19" s="76">
        <v>7931712.6964768087</v>
      </c>
      <c r="E19" s="76">
        <v>8372363.4018366309</v>
      </c>
      <c r="F19" s="76">
        <v>13572041.725082539</v>
      </c>
      <c r="G19" s="76">
        <v>15510904.828665759</v>
      </c>
      <c r="H19" s="76">
        <v>16744726.803673262</v>
      </c>
      <c r="I19" s="76">
        <v>16744726.803673262</v>
      </c>
      <c r="J19" s="76">
        <v>16744726.803673262</v>
      </c>
      <c r="K19" s="76">
        <v>16744726.803673262</v>
      </c>
    </row>
    <row r="20" spans="1:11">
      <c r="A20" s="70" t="s">
        <v>96</v>
      </c>
      <c r="B20" s="76">
        <v>2271645.4751705322</v>
      </c>
      <c r="C20" s="76">
        <v>3028860.6335607097</v>
      </c>
      <c r="D20" s="76">
        <v>3407468.2127557984</v>
      </c>
      <c r="E20" s="76">
        <v>3596772.0023533427</v>
      </c>
      <c r="F20" s="76">
        <v>5830556.7196043665</v>
      </c>
      <c r="G20" s="76">
        <v>6663493.3938335609</v>
      </c>
      <c r="H20" s="76">
        <v>7193544.0047066854</v>
      </c>
      <c r="I20" s="76">
        <v>7193544.0047066854</v>
      </c>
      <c r="J20" s="76">
        <v>7193544.0047066854</v>
      </c>
      <c r="K20" s="76">
        <v>7193544.0047066854</v>
      </c>
    </row>
    <row r="21" spans="1:11">
      <c r="A21" s="70" t="s">
        <v>97</v>
      </c>
      <c r="B21" s="76">
        <v>11994809.705074828</v>
      </c>
      <c r="C21" s="76">
        <v>15993079.60676644</v>
      </c>
      <c r="D21" s="76">
        <v>17992214.557612244</v>
      </c>
      <c r="E21" s="76">
        <v>18991782.033035144</v>
      </c>
      <c r="F21" s="76">
        <v>30786678.243025396</v>
      </c>
      <c r="G21" s="76">
        <v>35184775.134886168</v>
      </c>
      <c r="H21" s="76">
        <v>37983564.066070288</v>
      </c>
      <c r="I21" s="76">
        <v>37983564.066070288</v>
      </c>
      <c r="J21" s="76">
        <v>37983564.066070288</v>
      </c>
      <c r="K21" s="76">
        <v>37983564.066070288</v>
      </c>
    </row>
    <row r="22" spans="1:11" s="65" customFormat="1">
      <c r="A22" s="73" t="s">
        <v>73</v>
      </c>
      <c r="B22" s="74">
        <v>69387137.644563228</v>
      </c>
      <c r="C22" s="74">
        <v>92516183.526084304</v>
      </c>
      <c r="D22" s="74">
        <v>104080706.46684484</v>
      </c>
      <c r="E22" s="74">
        <v>109862967.93722512</v>
      </c>
      <c r="F22" s="74">
        <v>178093653.28771231</v>
      </c>
      <c r="G22" s="74">
        <v>203535603.75738549</v>
      </c>
      <c r="H22" s="74">
        <v>219725935.87445024</v>
      </c>
      <c r="I22" s="74">
        <v>219725935.87445024</v>
      </c>
      <c r="J22" s="74">
        <v>219725935.87445024</v>
      </c>
      <c r="K22" s="74">
        <v>219725935.87445024</v>
      </c>
    </row>
    <row r="23" spans="1:11">
      <c r="A23" s="70"/>
      <c r="B23" s="76"/>
      <c r="C23" s="76"/>
      <c r="D23" s="76"/>
      <c r="E23" s="76"/>
      <c r="F23" s="76"/>
      <c r="G23" s="76"/>
      <c r="H23" s="76"/>
      <c r="I23" s="76"/>
      <c r="J23" s="76"/>
      <c r="K23" s="76"/>
    </row>
    <row r="24" spans="1:11" s="65" customFormat="1">
      <c r="A24" s="81" t="s">
        <v>74</v>
      </c>
      <c r="B24" s="82">
        <v>6968862.3554367721</v>
      </c>
      <c r="C24" s="82">
        <v>10818936.473915681</v>
      </c>
      <c r="D24" s="82">
        <v>13915083.683155134</v>
      </c>
      <c r="E24" s="82">
        <v>16556410.565149844</v>
      </c>
      <c r="F24" s="82">
        <v>29912799.909195334</v>
      </c>
      <c r="G24" s="82">
        <v>37751881.951027364</v>
      </c>
      <c r="H24" s="82">
        <v>44662084.68729645</v>
      </c>
      <c r="I24" s="82">
        <v>48627904.995722622</v>
      </c>
      <c r="J24" s="82">
        <v>52653212.608775169</v>
      </c>
      <c r="K24" s="82">
        <v>56738899.836023539</v>
      </c>
    </row>
    <row r="25" spans="1:11">
      <c r="A25" s="70"/>
      <c r="B25" s="76"/>
      <c r="C25" s="76"/>
      <c r="D25" s="76"/>
      <c r="E25" s="76"/>
      <c r="F25" s="76"/>
      <c r="G25" s="76"/>
      <c r="H25" s="76"/>
      <c r="I25" s="76"/>
      <c r="J25" s="76"/>
      <c r="K25" s="76"/>
    </row>
    <row r="26" spans="1:11">
      <c r="A26" s="70" t="s">
        <v>75</v>
      </c>
      <c r="B26" s="76">
        <v>-3937244.2019099593</v>
      </c>
      <c r="C26" s="76">
        <v>-3937244.2019099593</v>
      </c>
      <c r="D26" s="76">
        <v>-3937244.2019099593</v>
      </c>
      <c r="E26" s="76">
        <v>-3937244.2019099593</v>
      </c>
      <c r="F26" s="76">
        <v>-3937244.2019099593</v>
      </c>
      <c r="G26" s="76">
        <v>-3937244.2019099593</v>
      </c>
      <c r="H26" s="76">
        <v>-3937244.2019099593</v>
      </c>
      <c r="I26" s="76">
        <v>-3937244.2019099593</v>
      </c>
      <c r="J26" s="76">
        <v>-3937244.2019099593</v>
      </c>
      <c r="K26" s="76">
        <v>-3937244.2019099593</v>
      </c>
    </row>
    <row r="27" spans="1:11">
      <c r="A27" s="70"/>
      <c r="B27" s="76"/>
      <c r="C27" s="76"/>
      <c r="D27" s="76"/>
      <c r="E27" s="76"/>
      <c r="F27" s="76"/>
      <c r="G27" s="76"/>
      <c r="H27" s="76"/>
      <c r="I27" s="76"/>
      <c r="J27" s="76"/>
      <c r="K27" s="76"/>
    </row>
    <row r="28" spans="1:11">
      <c r="A28" s="70" t="s">
        <v>98</v>
      </c>
      <c r="B28" s="76">
        <v>3271831.9672040194</v>
      </c>
      <c r="C28" s="76">
        <v>4426854.2027476924</v>
      </c>
      <c r="D28" s="76">
        <v>5355698.3655195283</v>
      </c>
      <c r="E28" s="76">
        <v>6148096.4301179405</v>
      </c>
      <c r="F28" s="76">
        <v>10155013.233331587</v>
      </c>
      <c r="G28" s="76">
        <v>12506737.845881196</v>
      </c>
      <c r="H28" s="76">
        <v>14579798.666761922</v>
      </c>
      <c r="I28" s="76">
        <v>15769544.759289773</v>
      </c>
      <c r="J28" s="76">
        <v>16977137.043205537</v>
      </c>
      <c r="K28" s="76">
        <v>18202843.21138005</v>
      </c>
    </row>
    <row r="29" spans="1:11">
      <c r="A29" s="70"/>
      <c r="B29" s="76"/>
      <c r="C29" s="76"/>
      <c r="D29" s="76"/>
      <c r="E29" s="76"/>
      <c r="F29" s="76"/>
      <c r="G29" s="76"/>
      <c r="H29" s="76"/>
      <c r="I29" s="76"/>
      <c r="J29" s="76"/>
      <c r="K29" s="76"/>
    </row>
    <row r="30" spans="1:11" s="65" customFormat="1">
      <c r="A30" s="78" t="s">
        <v>76</v>
      </c>
      <c r="B30" s="79">
        <v>7634274.590142712</v>
      </c>
      <c r="C30" s="79">
        <v>10329326.473077949</v>
      </c>
      <c r="D30" s="79">
        <v>12496629.519545566</v>
      </c>
      <c r="E30" s="79">
        <v>14345558.336941862</v>
      </c>
      <c r="F30" s="79">
        <v>23695030.877773706</v>
      </c>
      <c r="G30" s="79">
        <v>29182388.307056129</v>
      </c>
      <c r="H30" s="79">
        <v>34019530.22244449</v>
      </c>
      <c r="I30" s="79">
        <v>36795604.43834281</v>
      </c>
      <c r="J30" s="79">
        <v>39613319.767479591</v>
      </c>
      <c r="K30" s="79">
        <v>42473300.826553449</v>
      </c>
    </row>
    <row r="31" spans="1:11">
      <c r="A31" s="70"/>
      <c r="B31" s="76"/>
      <c r="C31" s="76"/>
      <c r="D31" s="76"/>
      <c r="E31" s="76"/>
      <c r="F31" s="76"/>
      <c r="G31" s="76"/>
      <c r="H31" s="76"/>
      <c r="I31" s="76"/>
      <c r="J31" s="76"/>
      <c r="K31" s="76"/>
    </row>
    <row r="32" spans="1:11">
      <c r="A32" s="70" t="s">
        <v>99</v>
      </c>
      <c r="B32" s="83">
        <v>0.90909090909090906</v>
      </c>
      <c r="C32" s="83">
        <v>0.82644628099173545</v>
      </c>
      <c r="D32" s="83">
        <v>0.75131480090157765</v>
      </c>
      <c r="E32" s="83">
        <v>0.68301345536507052</v>
      </c>
      <c r="F32" s="83">
        <v>0.62092132305915493</v>
      </c>
      <c r="G32" s="83">
        <v>0.56447393005377711</v>
      </c>
      <c r="H32" s="83">
        <v>0.51315811823070645</v>
      </c>
      <c r="I32" s="83">
        <v>0.46650738020973309</v>
      </c>
      <c r="J32" s="83">
        <v>0.42409761837248461</v>
      </c>
      <c r="K32" s="83">
        <v>0.38554328942953142</v>
      </c>
    </row>
    <row r="33" spans="1:11">
      <c r="A33" s="70" t="s">
        <v>100</v>
      </c>
      <c r="B33" s="84">
        <v>6940249.6274024649</v>
      </c>
      <c r="C33" s="84">
        <v>8536633.4488247503</v>
      </c>
      <c r="D33" s="84">
        <v>9388902.719418155</v>
      </c>
      <c r="E33" s="84">
        <v>9798209.3688558564</v>
      </c>
      <c r="F33" s="84">
        <v>14712749.922554778</v>
      </c>
      <c r="G33" s="84">
        <v>16472697.416039364</v>
      </c>
      <c r="H33" s="84">
        <v>17457398.112042259</v>
      </c>
      <c r="I33" s="84">
        <v>17165421.029764932</v>
      </c>
      <c r="J33" s="84">
        <v>16799914.56921576</v>
      </c>
      <c r="K33" s="84">
        <v>16375296.113599453</v>
      </c>
    </row>
    <row r="34" spans="1:11">
      <c r="A34" s="70" t="s">
        <v>101</v>
      </c>
      <c r="B34" s="84">
        <v>7634274.590142712</v>
      </c>
      <c r="C34" s="84">
        <v>10329326.473077949</v>
      </c>
      <c r="D34" s="84">
        <v>12496629.519545566</v>
      </c>
      <c r="E34" s="84">
        <v>14345558.336941862</v>
      </c>
      <c r="F34" s="84">
        <v>23695030.877773706</v>
      </c>
      <c r="G34" s="84">
        <v>29182388.307056129</v>
      </c>
      <c r="H34" s="84">
        <v>34019530.22244449</v>
      </c>
      <c r="I34" s="84">
        <v>36795604.43834281</v>
      </c>
      <c r="J34" s="84">
        <v>39613319.767479591</v>
      </c>
      <c r="K34" s="84">
        <v>42473300.826553449</v>
      </c>
    </row>
    <row r="35" spans="1:11">
      <c r="A35" s="70" t="s">
        <v>102</v>
      </c>
      <c r="B35" s="84">
        <v>-31738167.428956881</v>
      </c>
      <c r="C35" s="84">
        <v>-21408840.955878932</v>
      </c>
      <c r="D35" s="84">
        <v>-8912211.4363333657</v>
      </c>
      <c r="E35" s="84">
        <v>5433346.9006084967</v>
      </c>
      <c r="F35" s="84">
        <v>29128377.778382204</v>
      </c>
      <c r="G35" s="84">
        <v>58310766.085438333</v>
      </c>
      <c r="H35" s="84">
        <v>92330296.307882816</v>
      </c>
      <c r="I35" s="84">
        <v>129125900.74622563</v>
      </c>
      <c r="J35" s="84">
        <v>168739220.51370522</v>
      </c>
      <c r="K35" s="84">
        <v>211212521.34025866</v>
      </c>
    </row>
    <row r="36" spans="1:11">
      <c r="B36" s="85"/>
    </row>
    <row r="37" spans="1:11">
      <c r="I37" s="86"/>
      <c r="K37" s="86"/>
    </row>
    <row r="40" spans="1:11">
      <c r="F40" s="87"/>
      <c r="G40" s="87"/>
      <c r="H40" s="87"/>
      <c r="I40" s="87"/>
      <c r="J40" s="87"/>
      <c r="K40" s="87"/>
    </row>
    <row r="48" spans="1:11">
      <c r="C48" s="142"/>
      <c r="D48" s="142"/>
      <c r="E48" s="142"/>
      <c r="F48" s="142"/>
      <c r="G48" s="142"/>
      <c r="H48" s="142"/>
    </row>
    <row r="49" spans="3:10" ht="14.45" customHeight="1">
      <c r="C49" s="143"/>
      <c r="D49" s="143"/>
      <c r="E49" s="143"/>
      <c r="F49" s="143"/>
      <c r="G49" s="143"/>
      <c r="H49" s="143"/>
    </row>
    <row r="50" spans="3:10" ht="14.45" customHeight="1">
      <c r="C50" s="143"/>
      <c r="D50" s="143"/>
      <c r="E50" s="143"/>
      <c r="F50" s="143"/>
      <c r="G50" s="143"/>
      <c r="H50" s="143"/>
    </row>
    <row r="51" spans="3:10">
      <c r="C51" s="144"/>
      <c r="D51" s="144"/>
      <c r="E51" s="144"/>
      <c r="F51" s="144"/>
      <c r="G51" s="144"/>
      <c r="H51" s="144"/>
    </row>
    <row r="52" spans="3:10">
      <c r="C52" s="87"/>
      <c r="D52" s="87"/>
      <c r="E52" s="88"/>
      <c r="F52" s="88"/>
      <c r="G52" s="88"/>
      <c r="H52" s="88"/>
      <c r="J52" s="88"/>
    </row>
    <row r="53" spans="3:10">
      <c r="C53" s="89"/>
      <c r="D53" s="140"/>
      <c r="E53" s="140"/>
      <c r="F53" s="140"/>
      <c r="G53" s="140"/>
      <c r="H53" s="140"/>
    </row>
    <row r="54" spans="3:10">
      <c r="C54" s="87"/>
      <c r="D54" s="88"/>
      <c r="E54" s="88"/>
      <c r="F54" s="88"/>
      <c r="G54" s="88"/>
      <c r="H54" s="88"/>
      <c r="J54" s="88"/>
    </row>
    <row r="55" spans="3:10">
      <c r="C55" s="87"/>
      <c r="D55" s="87"/>
      <c r="E55" s="87"/>
      <c r="F55" s="87"/>
      <c r="G55" s="87"/>
      <c r="H55" s="87"/>
      <c r="J55" s="87"/>
    </row>
    <row r="56" spans="3:10">
      <c r="C56" s="89"/>
      <c r="D56" s="140"/>
      <c r="E56" s="140"/>
      <c r="F56" s="140"/>
      <c r="G56" s="140"/>
      <c r="H56" s="140"/>
    </row>
    <row r="57" spans="3:10">
      <c r="C57" s="87"/>
      <c r="D57" s="88"/>
      <c r="E57" s="88"/>
      <c r="F57" s="88"/>
      <c r="G57" s="88"/>
      <c r="H57" s="88"/>
      <c r="J57" s="88"/>
    </row>
    <row r="58" spans="3:10">
      <c r="C58" s="87"/>
      <c r="D58" s="87"/>
      <c r="E58" s="87"/>
      <c r="F58" s="87"/>
      <c r="G58" s="87"/>
      <c r="H58" s="87"/>
      <c r="J58" s="87"/>
    </row>
    <row r="59" spans="3:10">
      <c r="C59" s="89"/>
      <c r="D59" s="140"/>
      <c r="E59" s="140"/>
      <c r="F59" s="140"/>
      <c r="G59" s="140"/>
      <c r="H59" s="140"/>
    </row>
    <row r="60" spans="3:10">
      <c r="C60" s="87"/>
      <c r="D60" s="88"/>
      <c r="E60" s="88"/>
      <c r="F60" s="88"/>
      <c r="G60" s="88"/>
      <c r="H60" s="88"/>
      <c r="J60" s="88"/>
    </row>
    <row r="61" spans="3:10">
      <c r="C61" s="87"/>
      <c r="D61" s="87"/>
      <c r="E61" s="87"/>
      <c r="F61" s="87"/>
      <c r="G61" s="87"/>
      <c r="H61" s="87"/>
      <c r="J61" s="87"/>
    </row>
  </sheetData>
  <mergeCells count="8">
    <mergeCell ref="D59:H59"/>
    <mergeCell ref="B1:K1"/>
    <mergeCell ref="C48:H48"/>
    <mergeCell ref="C49:H50"/>
    <mergeCell ref="C51:H51"/>
    <mergeCell ref="D53:H53"/>
    <mergeCell ref="D56:H56"/>
    <mergeCell ref="B3:K3"/>
  </mergeCell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6A75E-78C0-4C3E-9AD9-0A44F0166EBB}">
  <dimension ref="A1:X27"/>
  <sheetViews>
    <sheetView showGridLines="0" showRowColHeaders="0" zoomScale="75" zoomScaleNormal="75" workbookViewId="0">
      <selection sqref="A1:X1"/>
    </sheetView>
  </sheetViews>
  <sheetFormatPr defaultRowHeight="12.75"/>
  <cols>
    <col min="1" max="1" width="45.28515625" style="90" customWidth="1"/>
    <col min="2" max="24" width="5.7109375" style="90" customWidth="1"/>
    <col min="25" max="256" width="9.140625" style="90"/>
    <col min="257" max="257" width="45.28515625" style="90" customWidth="1"/>
    <col min="258" max="280" width="5.7109375" style="90" customWidth="1"/>
    <col min="281" max="512" width="9.140625" style="90"/>
    <col min="513" max="513" width="45.28515625" style="90" customWidth="1"/>
    <col min="514" max="536" width="5.7109375" style="90" customWidth="1"/>
    <col min="537" max="768" width="9.140625" style="90"/>
    <col min="769" max="769" width="45.28515625" style="90" customWidth="1"/>
    <col min="770" max="792" width="5.7109375" style="90" customWidth="1"/>
    <col min="793" max="1024" width="9.140625" style="90"/>
    <col min="1025" max="1025" width="45.28515625" style="90" customWidth="1"/>
    <col min="1026" max="1048" width="5.7109375" style="90" customWidth="1"/>
    <col min="1049" max="1280" width="9.140625" style="90"/>
    <col min="1281" max="1281" width="45.28515625" style="90" customWidth="1"/>
    <col min="1282" max="1304" width="5.7109375" style="90" customWidth="1"/>
    <col min="1305" max="1536" width="9.140625" style="90"/>
    <col min="1537" max="1537" width="45.28515625" style="90" customWidth="1"/>
    <col min="1538" max="1560" width="5.7109375" style="90" customWidth="1"/>
    <col min="1561" max="1792" width="9.140625" style="90"/>
    <col min="1793" max="1793" width="45.28515625" style="90" customWidth="1"/>
    <col min="1794" max="1816" width="5.7109375" style="90" customWidth="1"/>
    <col min="1817" max="2048" width="9.140625" style="90"/>
    <col min="2049" max="2049" width="45.28515625" style="90" customWidth="1"/>
    <col min="2050" max="2072" width="5.7109375" style="90" customWidth="1"/>
    <col min="2073" max="2304" width="9.140625" style="90"/>
    <col min="2305" max="2305" width="45.28515625" style="90" customWidth="1"/>
    <col min="2306" max="2328" width="5.7109375" style="90" customWidth="1"/>
    <col min="2329" max="2560" width="9.140625" style="90"/>
    <col min="2561" max="2561" width="45.28515625" style="90" customWidth="1"/>
    <col min="2562" max="2584" width="5.7109375" style="90" customWidth="1"/>
    <col min="2585" max="2816" width="9.140625" style="90"/>
    <col min="2817" max="2817" width="45.28515625" style="90" customWidth="1"/>
    <col min="2818" max="2840" width="5.7109375" style="90" customWidth="1"/>
    <col min="2841" max="3072" width="9.140625" style="90"/>
    <col min="3073" max="3073" width="45.28515625" style="90" customWidth="1"/>
    <col min="3074" max="3096" width="5.7109375" style="90" customWidth="1"/>
    <col min="3097" max="3328" width="9.140625" style="90"/>
    <col min="3329" max="3329" width="45.28515625" style="90" customWidth="1"/>
    <col min="3330" max="3352" width="5.7109375" style="90" customWidth="1"/>
    <col min="3353" max="3584" width="9.140625" style="90"/>
    <col min="3585" max="3585" width="45.28515625" style="90" customWidth="1"/>
    <col min="3586" max="3608" width="5.7109375" style="90" customWidth="1"/>
    <col min="3609" max="3840" width="9.140625" style="90"/>
    <col min="3841" max="3841" width="45.28515625" style="90" customWidth="1"/>
    <col min="3842" max="3864" width="5.7109375" style="90" customWidth="1"/>
    <col min="3865" max="4096" width="9.140625" style="90"/>
    <col min="4097" max="4097" width="45.28515625" style="90" customWidth="1"/>
    <col min="4098" max="4120" width="5.7109375" style="90" customWidth="1"/>
    <col min="4121" max="4352" width="9.140625" style="90"/>
    <col min="4353" max="4353" width="45.28515625" style="90" customWidth="1"/>
    <col min="4354" max="4376" width="5.7109375" style="90" customWidth="1"/>
    <col min="4377" max="4608" width="9.140625" style="90"/>
    <col min="4609" max="4609" width="45.28515625" style="90" customWidth="1"/>
    <col min="4610" max="4632" width="5.7109375" style="90" customWidth="1"/>
    <col min="4633" max="4864" width="9.140625" style="90"/>
    <col min="4865" max="4865" width="45.28515625" style="90" customWidth="1"/>
    <col min="4866" max="4888" width="5.7109375" style="90" customWidth="1"/>
    <col min="4889" max="5120" width="9.140625" style="90"/>
    <col min="5121" max="5121" width="45.28515625" style="90" customWidth="1"/>
    <col min="5122" max="5144" width="5.7109375" style="90" customWidth="1"/>
    <col min="5145" max="5376" width="9.140625" style="90"/>
    <col min="5377" max="5377" width="45.28515625" style="90" customWidth="1"/>
    <col min="5378" max="5400" width="5.7109375" style="90" customWidth="1"/>
    <col min="5401" max="5632" width="9.140625" style="90"/>
    <col min="5633" max="5633" width="45.28515625" style="90" customWidth="1"/>
    <col min="5634" max="5656" width="5.7109375" style="90" customWidth="1"/>
    <col min="5657" max="5888" width="9.140625" style="90"/>
    <col min="5889" max="5889" width="45.28515625" style="90" customWidth="1"/>
    <col min="5890" max="5912" width="5.7109375" style="90" customWidth="1"/>
    <col min="5913" max="6144" width="9.140625" style="90"/>
    <col min="6145" max="6145" width="45.28515625" style="90" customWidth="1"/>
    <col min="6146" max="6168" width="5.7109375" style="90" customWidth="1"/>
    <col min="6169" max="6400" width="9.140625" style="90"/>
    <col min="6401" max="6401" width="45.28515625" style="90" customWidth="1"/>
    <col min="6402" max="6424" width="5.7109375" style="90" customWidth="1"/>
    <col min="6425" max="6656" width="9.140625" style="90"/>
    <col min="6657" max="6657" width="45.28515625" style="90" customWidth="1"/>
    <col min="6658" max="6680" width="5.7109375" style="90" customWidth="1"/>
    <col min="6681" max="6912" width="9.140625" style="90"/>
    <col min="6913" max="6913" width="45.28515625" style="90" customWidth="1"/>
    <col min="6914" max="6936" width="5.7109375" style="90" customWidth="1"/>
    <col min="6937" max="7168" width="9.140625" style="90"/>
    <col min="7169" max="7169" width="45.28515625" style="90" customWidth="1"/>
    <col min="7170" max="7192" width="5.7109375" style="90" customWidth="1"/>
    <col min="7193" max="7424" width="9.140625" style="90"/>
    <col min="7425" max="7425" width="45.28515625" style="90" customWidth="1"/>
    <col min="7426" max="7448" width="5.7109375" style="90" customWidth="1"/>
    <col min="7449" max="7680" width="9.140625" style="90"/>
    <col min="7681" max="7681" width="45.28515625" style="90" customWidth="1"/>
    <col min="7682" max="7704" width="5.7109375" style="90" customWidth="1"/>
    <col min="7705" max="7936" width="9.140625" style="90"/>
    <col min="7937" max="7937" width="45.28515625" style="90" customWidth="1"/>
    <col min="7938" max="7960" width="5.7109375" style="90" customWidth="1"/>
    <col min="7961" max="8192" width="9.140625" style="90"/>
    <col min="8193" max="8193" width="45.28515625" style="90" customWidth="1"/>
    <col min="8194" max="8216" width="5.7109375" style="90" customWidth="1"/>
    <col min="8217" max="8448" width="9.140625" style="90"/>
    <col min="8449" max="8449" width="45.28515625" style="90" customWidth="1"/>
    <col min="8450" max="8472" width="5.7109375" style="90" customWidth="1"/>
    <col min="8473" max="8704" width="9.140625" style="90"/>
    <col min="8705" max="8705" width="45.28515625" style="90" customWidth="1"/>
    <col min="8706" max="8728" width="5.7109375" style="90" customWidth="1"/>
    <col min="8729" max="8960" width="9.140625" style="90"/>
    <col min="8961" max="8961" width="45.28515625" style="90" customWidth="1"/>
    <col min="8962" max="8984" width="5.7109375" style="90" customWidth="1"/>
    <col min="8985" max="9216" width="9.140625" style="90"/>
    <col min="9217" max="9217" width="45.28515625" style="90" customWidth="1"/>
    <col min="9218" max="9240" width="5.7109375" style="90" customWidth="1"/>
    <col min="9241" max="9472" width="9.140625" style="90"/>
    <col min="9473" max="9473" width="45.28515625" style="90" customWidth="1"/>
    <col min="9474" max="9496" width="5.7109375" style="90" customWidth="1"/>
    <col min="9497" max="9728" width="9.140625" style="90"/>
    <col min="9729" max="9729" width="45.28515625" style="90" customWidth="1"/>
    <col min="9730" max="9752" width="5.7109375" style="90" customWidth="1"/>
    <col min="9753" max="9984" width="9.140625" style="90"/>
    <col min="9985" max="9985" width="45.28515625" style="90" customWidth="1"/>
    <col min="9986" max="10008" width="5.7109375" style="90" customWidth="1"/>
    <col min="10009" max="10240" width="9.140625" style="90"/>
    <col min="10241" max="10241" width="45.28515625" style="90" customWidth="1"/>
    <col min="10242" max="10264" width="5.7109375" style="90" customWidth="1"/>
    <col min="10265" max="10496" width="9.140625" style="90"/>
    <col min="10497" max="10497" width="45.28515625" style="90" customWidth="1"/>
    <col min="10498" max="10520" width="5.7109375" style="90" customWidth="1"/>
    <col min="10521" max="10752" width="9.140625" style="90"/>
    <col min="10753" max="10753" width="45.28515625" style="90" customWidth="1"/>
    <col min="10754" max="10776" width="5.7109375" style="90" customWidth="1"/>
    <col min="10777" max="11008" width="9.140625" style="90"/>
    <col min="11009" max="11009" width="45.28515625" style="90" customWidth="1"/>
    <col min="11010" max="11032" width="5.7109375" style="90" customWidth="1"/>
    <col min="11033" max="11264" width="9.140625" style="90"/>
    <col min="11265" max="11265" width="45.28515625" style="90" customWidth="1"/>
    <col min="11266" max="11288" width="5.7109375" style="90" customWidth="1"/>
    <col min="11289" max="11520" width="9.140625" style="90"/>
    <col min="11521" max="11521" width="45.28515625" style="90" customWidth="1"/>
    <col min="11522" max="11544" width="5.7109375" style="90" customWidth="1"/>
    <col min="11545" max="11776" width="9.140625" style="90"/>
    <col min="11777" max="11777" width="45.28515625" style="90" customWidth="1"/>
    <col min="11778" max="11800" width="5.7109375" style="90" customWidth="1"/>
    <col min="11801" max="12032" width="9.140625" style="90"/>
    <col min="12033" max="12033" width="45.28515625" style="90" customWidth="1"/>
    <col min="12034" max="12056" width="5.7109375" style="90" customWidth="1"/>
    <col min="12057" max="12288" width="9.140625" style="90"/>
    <col min="12289" max="12289" width="45.28515625" style="90" customWidth="1"/>
    <col min="12290" max="12312" width="5.7109375" style="90" customWidth="1"/>
    <col min="12313" max="12544" width="9.140625" style="90"/>
    <col min="12545" max="12545" width="45.28515625" style="90" customWidth="1"/>
    <col min="12546" max="12568" width="5.7109375" style="90" customWidth="1"/>
    <col min="12569" max="12800" width="9.140625" style="90"/>
    <col min="12801" max="12801" width="45.28515625" style="90" customWidth="1"/>
    <col min="12802" max="12824" width="5.7109375" style="90" customWidth="1"/>
    <col min="12825" max="13056" width="9.140625" style="90"/>
    <col min="13057" max="13057" width="45.28515625" style="90" customWidth="1"/>
    <col min="13058" max="13080" width="5.7109375" style="90" customWidth="1"/>
    <col min="13081" max="13312" width="9.140625" style="90"/>
    <col min="13313" max="13313" width="45.28515625" style="90" customWidth="1"/>
    <col min="13314" max="13336" width="5.7109375" style="90" customWidth="1"/>
    <col min="13337" max="13568" width="9.140625" style="90"/>
    <col min="13569" max="13569" width="45.28515625" style="90" customWidth="1"/>
    <col min="13570" max="13592" width="5.7109375" style="90" customWidth="1"/>
    <col min="13593" max="13824" width="9.140625" style="90"/>
    <col min="13825" max="13825" width="45.28515625" style="90" customWidth="1"/>
    <col min="13826" max="13848" width="5.7109375" style="90" customWidth="1"/>
    <col min="13849" max="14080" width="9.140625" style="90"/>
    <col min="14081" max="14081" width="45.28515625" style="90" customWidth="1"/>
    <col min="14082" max="14104" width="5.7109375" style="90" customWidth="1"/>
    <col min="14105" max="14336" width="9.140625" style="90"/>
    <col min="14337" max="14337" width="45.28515625" style="90" customWidth="1"/>
    <col min="14338" max="14360" width="5.7109375" style="90" customWidth="1"/>
    <col min="14361" max="14592" width="9.140625" style="90"/>
    <col min="14593" max="14593" width="45.28515625" style="90" customWidth="1"/>
    <col min="14594" max="14616" width="5.7109375" style="90" customWidth="1"/>
    <col min="14617" max="14848" width="9.140625" style="90"/>
    <col min="14849" max="14849" width="45.28515625" style="90" customWidth="1"/>
    <col min="14850" max="14872" width="5.7109375" style="90" customWidth="1"/>
    <col min="14873" max="15104" width="9.140625" style="90"/>
    <col min="15105" max="15105" width="45.28515625" style="90" customWidth="1"/>
    <col min="15106" max="15128" width="5.7109375" style="90" customWidth="1"/>
    <col min="15129" max="15360" width="9.140625" style="90"/>
    <col min="15361" max="15361" width="45.28515625" style="90" customWidth="1"/>
    <col min="15362" max="15384" width="5.7109375" style="90" customWidth="1"/>
    <col min="15385" max="15616" width="9.140625" style="90"/>
    <col min="15617" max="15617" width="45.28515625" style="90" customWidth="1"/>
    <col min="15618" max="15640" width="5.7109375" style="90" customWidth="1"/>
    <col min="15641" max="15872" width="9.140625" style="90"/>
    <col min="15873" max="15873" width="45.28515625" style="90" customWidth="1"/>
    <col min="15874" max="15896" width="5.7109375" style="90" customWidth="1"/>
    <col min="15897" max="16128" width="9.140625" style="90"/>
    <col min="16129" max="16129" width="45.28515625" style="90" customWidth="1"/>
    <col min="16130" max="16152" width="5.7109375" style="90" customWidth="1"/>
    <col min="16153" max="16384" width="9.140625" style="90"/>
  </cols>
  <sheetData>
    <row r="1" spans="1:24" ht="17.100000000000001" customHeight="1">
      <c r="A1" s="148" t="s">
        <v>115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49"/>
      <c r="P1" s="149"/>
      <c r="Q1" s="149"/>
      <c r="R1" s="149"/>
      <c r="S1" s="149"/>
      <c r="T1" s="149"/>
      <c r="U1" s="149"/>
      <c r="V1" s="149"/>
      <c r="W1" s="149"/>
      <c r="X1" s="150"/>
    </row>
    <row r="2" spans="1:24" ht="17.100000000000001" customHeight="1">
      <c r="A2" s="91" t="s">
        <v>116</v>
      </c>
      <c r="B2" s="151" t="s">
        <v>117</v>
      </c>
      <c r="C2" s="152"/>
      <c r="D2" s="152"/>
      <c r="E2" s="152"/>
      <c r="F2" s="152"/>
      <c r="G2" s="152"/>
      <c r="H2" s="152"/>
      <c r="I2" s="152"/>
      <c r="J2" s="152"/>
      <c r="K2" s="152"/>
      <c r="L2" s="152"/>
      <c r="M2" s="152"/>
      <c r="N2" s="152"/>
      <c r="O2" s="152"/>
      <c r="P2" s="152"/>
      <c r="Q2" s="152"/>
      <c r="R2" s="152"/>
      <c r="S2" s="152"/>
      <c r="T2" s="152"/>
      <c r="U2" s="152"/>
      <c r="V2" s="152"/>
      <c r="W2" s="152"/>
      <c r="X2" s="153"/>
    </row>
    <row r="3" spans="1:24" ht="17.100000000000001" customHeight="1">
      <c r="A3" s="92"/>
      <c r="B3" s="93">
        <v>1</v>
      </c>
      <c r="C3" s="93">
        <v>2</v>
      </c>
      <c r="D3" s="93">
        <v>3</v>
      </c>
      <c r="E3" s="93">
        <v>4</v>
      </c>
      <c r="F3" s="93">
        <v>5</v>
      </c>
      <c r="G3" s="93">
        <v>6</v>
      </c>
      <c r="H3" s="93">
        <v>7</v>
      </c>
      <c r="I3" s="93">
        <v>8</v>
      </c>
      <c r="J3" s="93">
        <v>9</v>
      </c>
      <c r="K3" s="93">
        <v>10</v>
      </c>
      <c r="L3" s="93">
        <v>11</v>
      </c>
      <c r="M3" s="93">
        <v>12</v>
      </c>
      <c r="N3" s="93">
        <v>13</v>
      </c>
      <c r="O3" s="93">
        <v>14</v>
      </c>
      <c r="P3" s="94">
        <v>15</v>
      </c>
      <c r="Q3" s="94">
        <v>18</v>
      </c>
      <c r="R3" s="94">
        <v>16</v>
      </c>
      <c r="S3" s="94">
        <v>18</v>
      </c>
      <c r="T3" s="94">
        <v>22</v>
      </c>
      <c r="U3" s="94">
        <v>24</v>
      </c>
      <c r="V3" s="94">
        <v>26</v>
      </c>
      <c r="W3" s="94">
        <v>28</v>
      </c>
      <c r="X3" s="95">
        <v>30</v>
      </c>
    </row>
    <row r="4" spans="1:24" ht="17.100000000000001" customHeight="1" thickBot="1">
      <c r="A4" s="154" t="s">
        <v>118</v>
      </c>
      <c r="B4" s="155"/>
      <c r="C4" s="155"/>
      <c r="D4" s="155"/>
      <c r="E4" s="155"/>
      <c r="F4" s="155"/>
      <c r="G4" s="155"/>
      <c r="H4" s="155"/>
      <c r="I4" s="155"/>
      <c r="J4" s="155"/>
      <c r="K4" s="155"/>
      <c r="L4" s="155"/>
      <c r="M4" s="155"/>
      <c r="N4" s="155"/>
      <c r="O4" s="155"/>
      <c r="P4" s="155"/>
      <c r="Q4" s="155"/>
      <c r="R4" s="155"/>
      <c r="S4" s="155"/>
      <c r="T4" s="155"/>
      <c r="U4" s="155"/>
      <c r="V4" s="155"/>
      <c r="W4" s="155"/>
      <c r="X4" s="156"/>
    </row>
    <row r="5" spans="1:24" ht="17.100000000000001" customHeight="1" thickBot="1">
      <c r="A5" s="96" t="s">
        <v>119</v>
      </c>
      <c r="B5" s="97"/>
      <c r="C5" s="93"/>
      <c r="D5" s="93"/>
      <c r="E5" s="93"/>
      <c r="F5" s="93"/>
      <c r="G5" s="93"/>
      <c r="H5" s="93"/>
      <c r="I5" s="93"/>
      <c r="J5" s="93"/>
      <c r="K5" s="93"/>
      <c r="L5" s="93"/>
      <c r="M5" s="93"/>
      <c r="N5" s="93"/>
      <c r="O5" s="93"/>
      <c r="P5" s="93"/>
      <c r="Q5" s="93"/>
      <c r="R5" s="93"/>
      <c r="S5" s="93"/>
      <c r="T5" s="93"/>
      <c r="U5" s="93"/>
      <c r="V5" s="93"/>
      <c r="W5" s="93"/>
      <c r="X5" s="95"/>
    </row>
    <row r="6" spans="1:24" ht="17.100000000000001" customHeight="1" thickBot="1">
      <c r="A6" s="96" t="s">
        <v>120</v>
      </c>
      <c r="B6" s="97"/>
      <c r="C6" s="97"/>
      <c r="D6" s="93"/>
      <c r="E6" s="93"/>
      <c r="F6" s="93"/>
      <c r="G6" s="93"/>
      <c r="H6" s="93"/>
      <c r="I6" s="93"/>
      <c r="J6" s="93"/>
      <c r="K6" s="93"/>
      <c r="L6" s="93"/>
      <c r="M6" s="93"/>
      <c r="N6" s="93"/>
      <c r="O6" s="93"/>
      <c r="P6" s="93"/>
      <c r="Q6" s="93"/>
      <c r="R6" s="93"/>
      <c r="S6" s="93"/>
      <c r="T6" s="93"/>
      <c r="U6" s="93"/>
      <c r="V6" s="93"/>
      <c r="W6" s="93"/>
      <c r="X6" s="95"/>
    </row>
    <row r="7" spans="1:24" ht="17.100000000000001" customHeight="1" thickBot="1">
      <c r="A7" s="96" t="s">
        <v>121</v>
      </c>
      <c r="B7" s="98"/>
      <c r="C7" s="99"/>
      <c r="D7" s="100"/>
      <c r="E7" s="97"/>
      <c r="F7" s="97"/>
      <c r="G7" s="93"/>
      <c r="H7" s="93"/>
      <c r="I7" s="93"/>
      <c r="J7" s="93"/>
      <c r="K7" s="93"/>
      <c r="L7" s="93"/>
      <c r="M7" s="93"/>
      <c r="N7" s="93"/>
      <c r="O7" s="93"/>
      <c r="P7" s="93"/>
      <c r="Q7" s="93"/>
      <c r="R7" s="93"/>
      <c r="S7" s="93"/>
      <c r="T7" s="93"/>
      <c r="U7" s="93"/>
      <c r="V7" s="93"/>
      <c r="W7" s="93"/>
      <c r="X7" s="95"/>
    </row>
    <row r="8" spans="1:24" ht="17.100000000000001" customHeight="1" thickBot="1">
      <c r="A8" s="96" t="s">
        <v>122</v>
      </c>
      <c r="B8" s="98"/>
      <c r="C8" s="99"/>
      <c r="D8" s="99"/>
      <c r="E8" s="97"/>
      <c r="F8" s="97"/>
      <c r="G8" s="97"/>
      <c r="H8" s="93"/>
      <c r="I8" s="93"/>
      <c r="J8" s="93"/>
      <c r="K8" s="93"/>
      <c r="L8" s="93"/>
      <c r="M8" s="93"/>
      <c r="N8" s="93"/>
      <c r="O8" s="93"/>
      <c r="P8" s="93"/>
      <c r="Q8" s="93"/>
      <c r="R8" s="93"/>
      <c r="S8" s="93"/>
      <c r="T8" s="93"/>
      <c r="U8" s="93"/>
      <c r="V8" s="93"/>
      <c r="W8" s="93"/>
      <c r="X8" s="95"/>
    </row>
    <row r="9" spans="1:24" ht="17.100000000000001" customHeight="1" thickBot="1">
      <c r="A9" s="92" t="s">
        <v>123</v>
      </c>
      <c r="B9" s="98"/>
      <c r="C9" s="93"/>
      <c r="D9" s="101"/>
      <c r="E9" s="101"/>
      <c r="F9" s="101"/>
      <c r="G9" s="101"/>
      <c r="H9" s="97"/>
      <c r="I9" s="97"/>
      <c r="J9" s="97"/>
      <c r="K9" s="97"/>
      <c r="L9" s="97"/>
      <c r="M9" s="97"/>
      <c r="N9" s="97"/>
      <c r="O9" s="97"/>
      <c r="P9" s="97"/>
      <c r="Q9" s="97"/>
      <c r="R9" s="97"/>
      <c r="S9" s="93"/>
      <c r="T9" s="93"/>
      <c r="U9" s="93"/>
      <c r="V9" s="93"/>
      <c r="W9" s="93"/>
      <c r="X9" s="95"/>
    </row>
    <row r="10" spans="1:24" ht="17.100000000000001" customHeight="1" thickBot="1">
      <c r="A10" s="92" t="s">
        <v>124</v>
      </c>
      <c r="B10" s="93"/>
      <c r="C10" s="93"/>
      <c r="D10" s="101"/>
      <c r="E10" s="101"/>
      <c r="F10" s="101"/>
      <c r="G10" s="101"/>
      <c r="H10" s="97"/>
      <c r="I10" s="97"/>
      <c r="J10" s="97"/>
      <c r="K10" s="97"/>
      <c r="L10" s="97"/>
      <c r="M10" s="97"/>
      <c r="N10" s="97"/>
      <c r="O10" s="97"/>
      <c r="P10" s="97"/>
      <c r="Q10" s="97"/>
      <c r="R10" s="97"/>
      <c r="S10" s="93"/>
      <c r="T10" s="93"/>
      <c r="U10" s="93"/>
      <c r="V10" s="93"/>
      <c r="W10" s="93"/>
      <c r="X10" s="95"/>
    </row>
    <row r="11" spans="1:24" ht="17.100000000000001" customHeight="1" thickBot="1">
      <c r="A11" s="92" t="s">
        <v>125</v>
      </c>
      <c r="B11" s="93"/>
      <c r="C11" s="93"/>
      <c r="D11" s="101"/>
      <c r="E11" s="101"/>
      <c r="F11" s="101"/>
      <c r="G11" s="101"/>
      <c r="H11" s="97"/>
      <c r="I11" s="97"/>
      <c r="J11" s="97"/>
      <c r="K11" s="97"/>
      <c r="L11" s="93"/>
      <c r="M11" s="93"/>
      <c r="N11" s="93"/>
      <c r="O11" s="93"/>
      <c r="P11" s="93"/>
      <c r="Q11" s="93"/>
      <c r="R11" s="93"/>
      <c r="S11" s="93"/>
      <c r="T11" s="93"/>
      <c r="U11" s="93"/>
      <c r="V11" s="93"/>
      <c r="W11" s="93"/>
      <c r="X11" s="95"/>
    </row>
    <row r="12" spans="1:24" ht="17.100000000000001" customHeight="1" thickBot="1">
      <c r="A12" s="92" t="s">
        <v>126</v>
      </c>
      <c r="B12" s="93"/>
      <c r="C12" s="93"/>
      <c r="D12" s="93"/>
      <c r="E12" s="93"/>
      <c r="F12" s="93"/>
      <c r="G12" s="93"/>
      <c r="H12" s="97"/>
      <c r="I12" s="97"/>
      <c r="J12" s="97"/>
      <c r="K12" s="97"/>
      <c r="L12" s="93"/>
      <c r="M12" s="93"/>
      <c r="N12" s="93"/>
      <c r="O12" s="93"/>
      <c r="P12" s="93"/>
      <c r="Q12" s="93"/>
      <c r="R12" s="93"/>
      <c r="S12" s="93"/>
      <c r="T12" s="93"/>
      <c r="U12" s="93"/>
      <c r="V12" s="93"/>
      <c r="W12" s="93"/>
      <c r="X12" s="95"/>
    </row>
    <row r="13" spans="1:24" ht="17.100000000000001" customHeight="1" thickBot="1">
      <c r="A13" s="92" t="s">
        <v>127</v>
      </c>
      <c r="B13" s="93"/>
      <c r="C13" s="93"/>
      <c r="D13" s="93"/>
      <c r="E13" s="93"/>
      <c r="F13" s="93"/>
      <c r="G13" s="93"/>
      <c r="H13" s="97"/>
      <c r="I13" s="97"/>
      <c r="J13" s="97"/>
      <c r="K13" s="97"/>
      <c r="L13" s="97"/>
      <c r="M13" s="97"/>
      <c r="N13" s="97"/>
      <c r="O13" s="97"/>
      <c r="P13" s="97"/>
      <c r="Q13" s="97"/>
      <c r="R13" s="97"/>
      <c r="S13" s="97"/>
      <c r="T13" s="97"/>
      <c r="U13" s="97"/>
      <c r="V13" s="97"/>
      <c r="W13" s="97"/>
      <c r="X13" s="97"/>
    </row>
    <row r="14" spans="1:24" ht="17.100000000000001" customHeight="1" thickBot="1">
      <c r="A14" s="157" t="s">
        <v>137</v>
      </c>
      <c r="B14" s="158"/>
      <c r="C14" s="158"/>
      <c r="D14" s="158"/>
      <c r="E14" s="158"/>
      <c r="F14" s="158"/>
      <c r="G14" s="158"/>
      <c r="H14" s="158"/>
      <c r="I14" s="158"/>
      <c r="J14" s="158"/>
      <c r="K14" s="158"/>
      <c r="L14" s="158"/>
      <c r="M14" s="158"/>
      <c r="N14" s="158"/>
      <c r="O14" s="158"/>
      <c r="P14" s="158"/>
      <c r="Q14" s="158"/>
      <c r="R14" s="158"/>
      <c r="S14" s="158"/>
      <c r="T14" s="158"/>
      <c r="U14" s="158"/>
      <c r="V14" s="158"/>
      <c r="W14" s="158"/>
      <c r="X14" s="159"/>
    </row>
    <row r="15" spans="1:24" ht="17.100000000000001" customHeight="1" thickBot="1">
      <c r="A15" s="92" t="s">
        <v>128</v>
      </c>
      <c r="B15" s="97"/>
      <c r="C15" s="97"/>
      <c r="D15" s="93"/>
      <c r="E15" s="99"/>
      <c r="F15" s="93"/>
      <c r="G15" s="93"/>
      <c r="H15" s="93"/>
      <c r="I15" s="93"/>
      <c r="J15" s="93"/>
      <c r="K15" s="93"/>
      <c r="L15" s="93"/>
      <c r="M15" s="93"/>
      <c r="N15" s="93"/>
      <c r="O15" s="93"/>
      <c r="P15" s="93"/>
      <c r="Q15" s="93"/>
      <c r="R15" s="93"/>
      <c r="S15" s="93"/>
      <c r="T15" s="93"/>
      <c r="U15" s="93"/>
      <c r="V15" s="93"/>
      <c r="W15" s="93"/>
      <c r="X15" s="95"/>
    </row>
    <row r="16" spans="1:24" ht="17.100000000000001" customHeight="1" thickBot="1">
      <c r="A16" s="92" t="s">
        <v>129</v>
      </c>
      <c r="B16" s="93"/>
      <c r="C16" s="93"/>
      <c r="D16" s="97"/>
      <c r="E16" s="102"/>
      <c r="F16" s="93"/>
      <c r="G16" s="93"/>
      <c r="H16" s="93"/>
      <c r="I16" s="93"/>
      <c r="J16" s="93"/>
      <c r="K16" s="93"/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93"/>
      <c r="W16" s="93"/>
      <c r="X16" s="95"/>
    </row>
    <row r="17" spans="1:24" ht="17.100000000000001" customHeight="1" thickBot="1">
      <c r="A17" s="92" t="s">
        <v>130</v>
      </c>
      <c r="B17" s="93"/>
      <c r="C17" s="93"/>
      <c r="D17" s="93"/>
      <c r="E17" s="97"/>
      <c r="F17" s="102"/>
      <c r="G17" s="93"/>
      <c r="H17" s="93"/>
      <c r="I17" s="93"/>
      <c r="J17" s="93"/>
      <c r="K17" s="93"/>
      <c r="L17" s="93"/>
      <c r="M17" s="93"/>
      <c r="N17" s="93"/>
      <c r="O17" s="93"/>
      <c r="P17" s="93"/>
      <c r="Q17" s="93"/>
      <c r="R17" s="93"/>
      <c r="S17" s="93"/>
      <c r="T17" s="93"/>
      <c r="U17" s="103"/>
      <c r="V17" s="103"/>
      <c r="W17" s="103"/>
      <c r="X17" s="104"/>
    </row>
    <row r="18" spans="1:24" ht="17.100000000000001" customHeight="1" thickBot="1">
      <c r="A18" s="92" t="s">
        <v>131</v>
      </c>
      <c r="B18" s="93"/>
      <c r="C18" s="93"/>
      <c r="D18" s="93"/>
      <c r="E18" s="93"/>
      <c r="F18" s="93"/>
      <c r="G18" s="93"/>
      <c r="H18" s="93"/>
      <c r="I18" s="93"/>
      <c r="J18" s="93"/>
      <c r="K18" s="93"/>
      <c r="L18" s="93"/>
      <c r="M18" s="93"/>
      <c r="N18" s="93"/>
      <c r="O18" s="97"/>
      <c r="P18" s="97"/>
      <c r="Q18" s="97"/>
      <c r="R18" s="93"/>
      <c r="S18" s="93"/>
      <c r="T18" s="93"/>
      <c r="U18" s="93"/>
      <c r="V18" s="93"/>
      <c r="W18" s="93"/>
      <c r="X18" s="95"/>
    </row>
    <row r="19" spans="1:24" ht="17.100000000000001" customHeight="1" thickBot="1">
      <c r="A19" s="92" t="s">
        <v>132</v>
      </c>
      <c r="B19" s="93"/>
      <c r="C19" s="93"/>
      <c r="D19" s="93"/>
      <c r="E19" s="93"/>
      <c r="F19" s="93"/>
      <c r="G19" s="93"/>
      <c r="H19" s="93"/>
      <c r="I19" s="93"/>
      <c r="J19" s="93"/>
      <c r="K19" s="93"/>
      <c r="L19" s="93"/>
      <c r="M19" s="93"/>
      <c r="N19" s="93"/>
      <c r="O19" s="93"/>
      <c r="P19" s="93"/>
      <c r="Q19" s="97"/>
      <c r="R19" s="97"/>
      <c r="S19" s="97"/>
      <c r="T19" s="93"/>
      <c r="U19" s="93"/>
      <c r="V19" s="93"/>
      <c r="W19" s="93"/>
      <c r="X19" s="95"/>
    </row>
    <row r="20" spans="1:24" ht="17.100000000000001" customHeight="1" thickBot="1">
      <c r="A20" s="92" t="s">
        <v>133</v>
      </c>
      <c r="B20" s="93"/>
      <c r="C20" s="93"/>
      <c r="D20" s="93"/>
      <c r="E20" s="93"/>
      <c r="F20" s="93"/>
      <c r="G20" s="93"/>
      <c r="H20" s="93"/>
      <c r="I20" s="93"/>
      <c r="J20" s="93"/>
      <c r="K20" s="93"/>
      <c r="L20" s="93"/>
      <c r="M20" s="93"/>
      <c r="N20" s="93"/>
      <c r="O20" s="93"/>
      <c r="P20" s="93"/>
      <c r="Q20" s="93"/>
      <c r="R20" s="93"/>
      <c r="S20" s="93"/>
      <c r="T20" s="97"/>
      <c r="U20" s="97"/>
      <c r="V20" s="93"/>
      <c r="W20" s="93"/>
      <c r="X20" s="95"/>
    </row>
    <row r="21" spans="1:24" ht="17.100000000000001" customHeight="1" thickBot="1">
      <c r="A21" s="91" t="s">
        <v>138</v>
      </c>
      <c r="B21" s="93"/>
      <c r="C21" s="93"/>
      <c r="D21" s="93"/>
      <c r="E21" s="93"/>
      <c r="F21" s="93"/>
      <c r="G21" s="93"/>
      <c r="H21" s="97"/>
      <c r="I21" s="97"/>
      <c r="J21" s="97"/>
      <c r="K21" s="97"/>
      <c r="L21" s="93"/>
      <c r="M21" s="93"/>
      <c r="N21" s="93"/>
      <c r="O21" s="93"/>
      <c r="P21" s="93"/>
      <c r="Q21" s="93"/>
      <c r="R21" s="93"/>
      <c r="S21" s="93"/>
      <c r="T21" s="93"/>
      <c r="U21" s="93"/>
      <c r="V21" s="93"/>
      <c r="W21" s="93"/>
      <c r="X21" s="95"/>
    </row>
    <row r="22" spans="1:24" ht="17.100000000000001" customHeight="1" thickBot="1">
      <c r="A22" s="157" t="s">
        <v>139</v>
      </c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58"/>
      <c r="P22" s="158"/>
      <c r="Q22" s="158"/>
      <c r="R22" s="158"/>
      <c r="S22" s="158"/>
      <c r="T22" s="158"/>
      <c r="U22" s="158"/>
      <c r="V22" s="158"/>
      <c r="W22" s="158"/>
      <c r="X22" s="159"/>
    </row>
    <row r="23" spans="1:24" ht="17.100000000000001" customHeight="1" thickBot="1">
      <c r="A23" s="92" t="s">
        <v>134</v>
      </c>
      <c r="B23" s="93"/>
      <c r="C23" s="93"/>
      <c r="D23" s="93"/>
      <c r="E23" s="93"/>
      <c r="F23" s="93"/>
      <c r="G23" s="93"/>
      <c r="H23" s="93"/>
      <c r="I23" s="93"/>
      <c r="J23" s="93"/>
      <c r="K23" s="93"/>
      <c r="L23" s="93"/>
      <c r="M23" s="93"/>
      <c r="N23" s="93"/>
      <c r="O23" s="93"/>
      <c r="P23" s="93"/>
      <c r="Q23" s="93"/>
      <c r="R23" s="97"/>
      <c r="S23" s="97"/>
      <c r="T23" s="97"/>
      <c r="U23" s="97"/>
      <c r="V23" s="93"/>
      <c r="W23" s="93"/>
      <c r="X23" s="95"/>
    </row>
    <row r="24" spans="1:24" ht="17.100000000000001" customHeight="1" thickBot="1">
      <c r="A24" s="92" t="s">
        <v>135</v>
      </c>
      <c r="B24" s="93"/>
      <c r="C24" s="93"/>
      <c r="D24" s="93"/>
      <c r="E24" s="93"/>
      <c r="F24" s="93"/>
      <c r="G24" s="93"/>
      <c r="H24" s="93"/>
      <c r="I24" s="93"/>
      <c r="J24" s="93"/>
      <c r="K24" s="93"/>
      <c r="L24" s="93"/>
      <c r="M24" s="93"/>
      <c r="N24" s="93"/>
      <c r="O24" s="93"/>
      <c r="P24" s="93"/>
      <c r="Q24" s="93"/>
      <c r="R24" s="97"/>
      <c r="S24" s="97"/>
      <c r="T24" s="97"/>
      <c r="U24" s="97"/>
      <c r="V24" s="93"/>
      <c r="W24" s="93"/>
      <c r="X24" s="95"/>
    </row>
    <row r="25" spans="1:24" ht="17.100000000000001" customHeight="1" thickBot="1">
      <c r="A25" s="92" t="s">
        <v>136</v>
      </c>
      <c r="B25" s="93"/>
      <c r="C25" s="93"/>
      <c r="D25" s="93"/>
      <c r="E25" s="93"/>
      <c r="F25" s="93"/>
      <c r="G25" s="93"/>
      <c r="H25" s="93"/>
      <c r="I25" s="93"/>
      <c r="J25" s="93"/>
      <c r="K25" s="93"/>
      <c r="L25" s="93"/>
      <c r="M25" s="93"/>
      <c r="N25" s="93"/>
      <c r="O25" s="93"/>
      <c r="P25" s="93"/>
      <c r="Q25" s="93"/>
      <c r="R25" s="97"/>
      <c r="S25" s="97"/>
      <c r="T25" s="97"/>
      <c r="U25" s="97"/>
      <c r="V25" s="93"/>
      <c r="W25" s="93"/>
      <c r="X25" s="95"/>
    </row>
    <row r="26" spans="1:24" ht="17.100000000000001" customHeight="1" thickBot="1">
      <c r="A26" s="91" t="s">
        <v>140</v>
      </c>
      <c r="B26" s="93"/>
      <c r="C26" s="93"/>
      <c r="D26" s="93"/>
      <c r="E26" s="93"/>
      <c r="F26" s="93"/>
      <c r="G26" s="93"/>
      <c r="H26" s="93"/>
      <c r="I26" s="93"/>
      <c r="J26" s="93"/>
      <c r="K26" s="93"/>
      <c r="L26" s="93"/>
      <c r="M26" s="93"/>
      <c r="N26" s="93"/>
      <c r="O26" s="93"/>
      <c r="P26" s="93"/>
      <c r="Q26" s="93"/>
      <c r="R26" s="93"/>
      <c r="S26" s="93"/>
      <c r="T26" s="93"/>
      <c r="U26" s="97"/>
      <c r="V26" s="93"/>
      <c r="W26" s="93"/>
      <c r="X26" s="95"/>
    </row>
    <row r="27" spans="1:24" ht="17.100000000000001" customHeight="1" thickBot="1">
      <c r="A27" s="105" t="s">
        <v>141</v>
      </c>
      <c r="B27" s="106"/>
      <c r="C27" s="106"/>
      <c r="D27" s="106"/>
      <c r="E27" s="106"/>
      <c r="F27" s="106"/>
      <c r="G27" s="106"/>
      <c r="H27" s="106"/>
      <c r="I27" s="106"/>
      <c r="J27" s="106"/>
      <c r="K27" s="106"/>
      <c r="L27" s="106"/>
      <c r="M27" s="106"/>
      <c r="N27" s="106"/>
      <c r="O27" s="106"/>
      <c r="P27" s="106"/>
      <c r="Q27" s="106"/>
      <c r="R27" s="106"/>
      <c r="S27" s="106"/>
      <c r="T27" s="106"/>
      <c r="U27" s="106"/>
      <c r="V27" s="97"/>
      <c r="W27" s="97"/>
      <c r="X27" s="97"/>
    </row>
  </sheetData>
  <mergeCells count="5">
    <mergeCell ref="A1:X1"/>
    <mergeCell ref="B2:X2"/>
    <mergeCell ref="A4:X4"/>
    <mergeCell ref="A14:X14"/>
    <mergeCell ref="A22:X22"/>
  </mergeCells>
  <printOptions horizontalCentered="1" gridLines="1"/>
  <pageMargins left="0.2" right="0.28000000000000003" top="1" bottom="0.75" header="0.5" footer="0.5"/>
  <pageSetup paperSize="9" scale="80" orientation="landscape" r:id="rId1"/>
  <headerFooter alignWithMargins="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316FFD-24BD-4B1C-A07E-F87ADB6F750B}">
  <dimension ref="A1:D38"/>
  <sheetViews>
    <sheetView topLeftCell="A16" workbookViewId="0">
      <selection activeCell="B12" sqref="B12"/>
    </sheetView>
  </sheetViews>
  <sheetFormatPr defaultRowHeight="15"/>
  <cols>
    <col min="2" max="2" width="43.85546875" bestFit="1" customWidth="1"/>
    <col min="3" max="3" width="12.7109375" bestFit="1" customWidth="1"/>
    <col min="4" max="4" width="10" bestFit="1" customWidth="1"/>
  </cols>
  <sheetData>
    <row r="1" spans="1:4" ht="15.75" thickBot="1">
      <c r="A1" s="160" t="s">
        <v>144</v>
      </c>
      <c r="B1" s="160"/>
      <c r="C1" s="160"/>
      <c r="D1" s="160"/>
    </row>
    <row r="2" spans="1:4" ht="15.75" thickBot="1">
      <c r="A2" s="108" t="s">
        <v>145</v>
      </c>
      <c r="B2" s="109" t="s">
        <v>146</v>
      </c>
      <c r="C2" s="109" t="s">
        <v>147</v>
      </c>
      <c r="D2" s="109" t="s">
        <v>148</v>
      </c>
    </row>
    <row r="3" spans="1:4" ht="15.75" thickBot="1">
      <c r="A3" s="110">
        <v>1</v>
      </c>
      <c r="B3" s="111" t="s">
        <v>149</v>
      </c>
      <c r="C3" s="111" t="s">
        <v>150</v>
      </c>
      <c r="D3" s="111" t="s">
        <v>151</v>
      </c>
    </row>
    <row r="4" spans="1:4" ht="15.75" thickBot="1">
      <c r="A4" s="110">
        <v>2</v>
      </c>
      <c r="B4" s="111" t="s">
        <v>152</v>
      </c>
      <c r="C4" s="111" t="s">
        <v>153</v>
      </c>
      <c r="D4" s="111" t="s">
        <v>154</v>
      </c>
    </row>
    <row r="5" spans="1:4" ht="15.75" thickBot="1">
      <c r="A5" s="110">
        <v>3</v>
      </c>
      <c r="B5" s="111" t="s">
        <v>155</v>
      </c>
      <c r="C5" s="111" t="s">
        <v>156</v>
      </c>
      <c r="D5" s="111" t="s">
        <v>157</v>
      </c>
    </row>
    <row r="6" spans="1:4" ht="15.75" thickBot="1">
      <c r="A6" s="110">
        <v>4</v>
      </c>
      <c r="B6" s="111" t="s">
        <v>158</v>
      </c>
      <c r="C6" s="111" t="s">
        <v>159</v>
      </c>
      <c r="D6" s="111" t="s">
        <v>157</v>
      </c>
    </row>
    <row r="7" spans="1:4" ht="15.75" thickBot="1">
      <c r="A7" s="110">
        <v>5</v>
      </c>
      <c r="B7" s="111" t="s">
        <v>160</v>
      </c>
      <c r="C7" s="111" t="s">
        <v>161</v>
      </c>
      <c r="D7" s="111" t="s">
        <v>157</v>
      </c>
    </row>
    <row r="8" spans="1:4" ht="15.75" thickBot="1">
      <c r="A8" s="110">
        <v>6</v>
      </c>
      <c r="B8" s="111" t="s">
        <v>162</v>
      </c>
      <c r="C8" s="111" t="s">
        <v>163</v>
      </c>
      <c r="D8" s="111" t="s">
        <v>157</v>
      </c>
    </row>
    <row r="9" spans="1:4" ht="15.75" thickBot="1">
      <c r="A9" s="110">
        <v>7</v>
      </c>
      <c r="B9" s="116" t="s">
        <v>164</v>
      </c>
      <c r="C9" s="111" t="s">
        <v>165</v>
      </c>
      <c r="D9" s="111" t="s">
        <v>157</v>
      </c>
    </row>
    <row r="10" spans="1:4" ht="15.75" thickBot="1">
      <c r="A10" s="110">
        <v>8</v>
      </c>
      <c r="B10" s="116" t="s">
        <v>166</v>
      </c>
      <c r="C10" s="111" t="s">
        <v>167</v>
      </c>
      <c r="D10" s="111" t="s">
        <v>157</v>
      </c>
    </row>
    <row r="11" spans="1:4" ht="15.75" thickBot="1">
      <c r="A11" s="110">
        <v>9</v>
      </c>
      <c r="B11" s="111" t="s">
        <v>168</v>
      </c>
      <c r="C11" s="111" t="s">
        <v>169</v>
      </c>
      <c r="D11" s="111" t="s">
        <v>157</v>
      </c>
    </row>
    <row r="12" spans="1:4" ht="15.75" thickBot="1">
      <c r="A12" s="110">
        <v>10</v>
      </c>
      <c r="B12" s="111" t="s">
        <v>170</v>
      </c>
      <c r="C12" s="111" t="s">
        <v>171</v>
      </c>
      <c r="D12" s="111" t="s">
        <v>157</v>
      </c>
    </row>
    <row r="13" spans="1:4" ht="15.75" thickBot="1">
      <c r="A13" s="110">
        <v>12</v>
      </c>
      <c r="B13" s="111" t="s">
        <v>172</v>
      </c>
      <c r="C13" s="111" t="s">
        <v>173</v>
      </c>
      <c r="D13" s="111" t="s">
        <v>157</v>
      </c>
    </row>
    <row r="14" spans="1:4" ht="15.75" thickBot="1">
      <c r="A14" s="110">
        <v>13</v>
      </c>
      <c r="B14" s="111" t="s">
        <v>174</v>
      </c>
      <c r="C14" s="111" t="s">
        <v>175</v>
      </c>
      <c r="D14" s="111" t="s">
        <v>157</v>
      </c>
    </row>
    <row r="15" spans="1:4" ht="15.75" thickBot="1">
      <c r="A15" s="110">
        <v>14</v>
      </c>
      <c r="B15" s="111" t="s">
        <v>176</v>
      </c>
      <c r="C15" s="111" t="s">
        <v>177</v>
      </c>
      <c r="D15" s="111" t="s">
        <v>157</v>
      </c>
    </row>
    <row r="16" spans="1:4" ht="15.75" thickBot="1">
      <c r="A16" s="110">
        <v>15</v>
      </c>
      <c r="B16" s="111" t="s">
        <v>178</v>
      </c>
      <c r="C16" s="111" t="s">
        <v>179</v>
      </c>
      <c r="D16" s="111" t="s">
        <v>157</v>
      </c>
    </row>
    <row r="17" spans="1:4" ht="15.75" thickBot="1">
      <c r="A17" s="110">
        <v>16</v>
      </c>
      <c r="B17" s="111" t="s">
        <v>180</v>
      </c>
      <c r="C17" s="111" t="s">
        <v>181</v>
      </c>
      <c r="D17" s="111" t="s">
        <v>157</v>
      </c>
    </row>
    <row r="18" spans="1:4" ht="15.75" thickBot="1">
      <c r="A18" s="110">
        <v>17</v>
      </c>
      <c r="B18" s="111" t="s">
        <v>182</v>
      </c>
      <c r="C18" s="111" t="s">
        <v>183</v>
      </c>
      <c r="D18" s="111" t="s">
        <v>157</v>
      </c>
    </row>
    <row r="19" spans="1:4" ht="15.75" thickBot="1">
      <c r="A19" s="110">
        <v>18</v>
      </c>
      <c r="B19" s="111" t="s">
        <v>184</v>
      </c>
      <c r="C19" s="111" t="s">
        <v>185</v>
      </c>
      <c r="D19" s="111" t="s">
        <v>157</v>
      </c>
    </row>
    <row r="20" spans="1:4" ht="15.75" thickBot="1">
      <c r="A20" s="110">
        <v>19</v>
      </c>
      <c r="B20" s="111" t="s">
        <v>186</v>
      </c>
      <c r="C20" s="111" t="s">
        <v>187</v>
      </c>
      <c r="D20" s="111" t="s">
        <v>157</v>
      </c>
    </row>
    <row r="21" spans="1:4" ht="15.75" thickBot="1">
      <c r="A21" s="110">
        <v>21</v>
      </c>
      <c r="B21" s="111" t="s">
        <v>188</v>
      </c>
      <c r="C21" s="111" t="s">
        <v>189</v>
      </c>
      <c r="D21" s="111" t="s">
        <v>157</v>
      </c>
    </row>
    <row r="22" spans="1:4" ht="15.75" thickBot="1">
      <c r="A22" s="110">
        <v>22</v>
      </c>
      <c r="B22" s="111" t="s">
        <v>190</v>
      </c>
      <c r="C22" s="111" t="s">
        <v>191</v>
      </c>
      <c r="D22" s="111" t="s">
        <v>157</v>
      </c>
    </row>
    <row r="23" spans="1:4" ht="15.75" thickBot="1">
      <c r="A23" s="110">
        <v>23</v>
      </c>
      <c r="B23" s="111" t="s">
        <v>192</v>
      </c>
      <c r="C23" s="111" t="s">
        <v>193</v>
      </c>
      <c r="D23" s="111" t="s">
        <v>157</v>
      </c>
    </row>
    <row r="24" spans="1:4" ht="15.75" thickBot="1">
      <c r="A24" s="110">
        <v>24</v>
      </c>
      <c r="B24" s="111" t="s">
        <v>194</v>
      </c>
      <c r="C24" s="111" t="s">
        <v>195</v>
      </c>
      <c r="D24" s="111" t="s">
        <v>157</v>
      </c>
    </row>
    <row r="25" spans="1:4" ht="15.75" thickBot="1">
      <c r="A25" s="110">
        <v>25</v>
      </c>
      <c r="B25" s="111" t="s">
        <v>196</v>
      </c>
      <c r="C25" s="111"/>
      <c r="D25" s="111" t="s">
        <v>157</v>
      </c>
    </row>
    <row r="26" spans="1:4" ht="15.75" thickBot="1">
      <c r="A26" s="110">
        <v>26</v>
      </c>
      <c r="B26" s="111" t="s">
        <v>197</v>
      </c>
      <c r="C26" s="111"/>
      <c r="D26" s="111" t="s">
        <v>157</v>
      </c>
    </row>
    <row r="27" spans="1:4" ht="15.75" thickBot="1">
      <c r="A27" s="110">
        <v>27</v>
      </c>
      <c r="B27" s="111" t="s">
        <v>198</v>
      </c>
      <c r="C27" s="111" t="s">
        <v>199</v>
      </c>
      <c r="D27" s="111" t="s">
        <v>157</v>
      </c>
    </row>
    <row r="28" spans="1:4" ht="15.75" thickBot="1">
      <c r="A28" s="110">
        <v>28</v>
      </c>
      <c r="B28" s="111" t="s">
        <v>200</v>
      </c>
      <c r="C28" s="111" t="s">
        <v>201</v>
      </c>
      <c r="D28" s="111" t="s">
        <v>157</v>
      </c>
    </row>
    <row r="29" spans="1:4" ht="15.75" thickBot="1">
      <c r="A29" s="112" t="s">
        <v>202</v>
      </c>
      <c r="B29" s="113" t="s">
        <v>203</v>
      </c>
      <c r="C29" s="111"/>
      <c r="D29" s="111"/>
    </row>
    <row r="30" spans="1:4" ht="15.75" thickBot="1">
      <c r="A30" s="114">
        <v>1</v>
      </c>
      <c r="B30" s="111" t="s">
        <v>204</v>
      </c>
      <c r="C30" s="111" t="s">
        <v>205</v>
      </c>
      <c r="D30" s="111" t="s">
        <v>157</v>
      </c>
    </row>
    <row r="31" spans="1:4" ht="15.75" thickBot="1">
      <c r="A31" s="114">
        <v>2</v>
      </c>
      <c r="B31" s="111" t="s">
        <v>206</v>
      </c>
      <c r="C31" s="111" t="s">
        <v>207</v>
      </c>
      <c r="D31" s="111" t="s">
        <v>157</v>
      </c>
    </row>
    <row r="32" spans="1:4" ht="15.75" thickBot="1">
      <c r="A32" s="114">
        <v>3</v>
      </c>
      <c r="B32" s="111" t="s">
        <v>208</v>
      </c>
      <c r="C32" s="111" t="s">
        <v>209</v>
      </c>
      <c r="D32" s="111" t="s">
        <v>157</v>
      </c>
    </row>
    <row r="33" spans="1:4" ht="15.75" thickBot="1">
      <c r="A33" s="114">
        <v>4</v>
      </c>
      <c r="B33" s="111" t="s">
        <v>210</v>
      </c>
      <c r="C33" s="111" t="s">
        <v>211</v>
      </c>
      <c r="D33" s="111" t="s">
        <v>157</v>
      </c>
    </row>
    <row r="34" spans="1:4" ht="15.75" thickBot="1">
      <c r="A34" s="114">
        <v>5</v>
      </c>
      <c r="B34" s="111" t="s">
        <v>212</v>
      </c>
      <c r="C34" s="111" t="s">
        <v>213</v>
      </c>
      <c r="D34" s="111" t="s">
        <v>157</v>
      </c>
    </row>
    <row r="35" spans="1:4" ht="15.75" thickBot="1">
      <c r="A35" s="114">
        <v>5</v>
      </c>
      <c r="B35" s="111" t="s">
        <v>214</v>
      </c>
      <c r="C35" s="111" t="s">
        <v>215</v>
      </c>
      <c r="D35" s="111" t="s">
        <v>157</v>
      </c>
    </row>
    <row r="36" spans="1:4" ht="15.75" thickBot="1">
      <c r="A36" s="114">
        <v>6</v>
      </c>
      <c r="B36" s="111" t="s">
        <v>216</v>
      </c>
      <c r="C36" s="111" t="s">
        <v>217</v>
      </c>
      <c r="D36" s="111" t="s">
        <v>157</v>
      </c>
    </row>
    <row r="37" spans="1:4" ht="15.75" thickBot="1">
      <c r="A37" s="114">
        <v>7</v>
      </c>
      <c r="B37" s="111" t="s">
        <v>206</v>
      </c>
      <c r="C37" s="111" t="s">
        <v>218</v>
      </c>
      <c r="D37" s="111" t="s">
        <v>157</v>
      </c>
    </row>
    <row r="38" spans="1:4" ht="15.75" thickBot="1">
      <c r="A38" s="114">
        <v>8</v>
      </c>
      <c r="B38" s="115" t="s">
        <v>219</v>
      </c>
      <c r="C38" s="111" t="s">
        <v>220</v>
      </c>
      <c r="D38" s="111" t="s">
        <v>157</v>
      </c>
    </row>
  </sheetData>
  <mergeCells count="1">
    <mergeCell ref="A1:D1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8D96EB-3E9D-444C-A0B9-2DB9E6705427}">
  <dimension ref="A1:J38"/>
  <sheetViews>
    <sheetView workbookViewId="0">
      <selection activeCell="H37" sqref="H37"/>
    </sheetView>
  </sheetViews>
  <sheetFormatPr defaultRowHeight="15"/>
  <cols>
    <col min="2" max="2" width="43.85546875" bestFit="1" customWidth="1"/>
    <col min="3" max="3" width="12.7109375" bestFit="1" customWidth="1"/>
    <col min="4" max="4" width="10" bestFit="1" customWidth="1"/>
    <col min="7" max="7" width="43.85546875" bestFit="1" customWidth="1"/>
    <col min="8" max="8" width="12.7109375" bestFit="1" customWidth="1"/>
    <col min="9" max="9" width="10" bestFit="1" customWidth="1"/>
  </cols>
  <sheetData>
    <row r="1" spans="1:10" ht="15.75" thickBot="1">
      <c r="A1" s="160" t="s">
        <v>144</v>
      </c>
      <c r="B1" s="160"/>
      <c r="C1" s="160"/>
      <c r="D1" s="160"/>
    </row>
    <row r="2" spans="1:10" ht="15.75" thickBot="1">
      <c r="A2" s="108" t="s">
        <v>145</v>
      </c>
      <c r="B2" s="109" t="s">
        <v>146</v>
      </c>
      <c r="C2" s="109" t="s">
        <v>147</v>
      </c>
      <c r="D2" s="109" t="s">
        <v>148</v>
      </c>
      <c r="F2" s="108" t="s">
        <v>145</v>
      </c>
      <c r="G2" s="109" t="s">
        <v>146</v>
      </c>
      <c r="H2" s="109" t="s">
        <v>147</v>
      </c>
      <c r="I2" s="109" t="s">
        <v>148</v>
      </c>
    </row>
    <row r="3" spans="1:10" ht="15.75" thickBot="1">
      <c r="A3" s="110">
        <v>1</v>
      </c>
      <c r="B3" s="111" t="s">
        <v>149</v>
      </c>
      <c r="C3" s="111" t="s">
        <v>150</v>
      </c>
      <c r="D3" s="111" t="s">
        <v>151</v>
      </c>
      <c r="F3" s="110">
        <v>1</v>
      </c>
      <c r="G3" s="111" t="s">
        <v>149</v>
      </c>
      <c r="H3" s="111" t="s">
        <v>150</v>
      </c>
      <c r="I3" s="111" t="s">
        <v>151</v>
      </c>
    </row>
    <row r="4" spans="1:10" ht="15.75" thickBot="1">
      <c r="A4" s="110">
        <v>2</v>
      </c>
      <c r="B4" s="111" t="s">
        <v>152</v>
      </c>
      <c r="C4" s="111" t="s">
        <v>153</v>
      </c>
      <c r="D4" s="111" t="s">
        <v>154</v>
      </c>
      <c r="F4" s="110">
        <v>2</v>
      </c>
      <c r="G4" s="111" t="s">
        <v>152</v>
      </c>
      <c r="H4" s="111" t="s">
        <v>153</v>
      </c>
      <c r="I4" s="111" t="s">
        <v>154</v>
      </c>
    </row>
    <row r="5" spans="1:10" ht="15.75" thickBot="1">
      <c r="A5" s="110">
        <v>3</v>
      </c>
      <c r="B5" s="111" t="s">
        <v>221</v>
      </c>
      <c r="C5" s="111" t="s">
        <v>156</v>
      </c>
      <c r="D5" s="111" t="s">
        <v>157</v>
      </c>
      <c r="F5" s="110">
        <v>3</v>
      </c>
      <c r="G5" s="111" t="s">
        <v>221</v>
      </c>
      <c r="H5" s="111" t="s">
        <v>156</v>
      </c>
      <c r="I5" s="111" t="s">
        <v>157</v>
      </c>
    </row>
    <row r="6" spans="1:10" ht="15.75" thickBot="1">
      <c r="A6" s="110">
        <v>4</v>
      </c>
      <c r="B6" s="111" t="s">
        <v>160</v>
      </c>
      <c r="C6" s="111" t="s">
        <v>161</v>
      </c>
      <c r="D6" s="111" t="s">
        <v>157</v>
      </c>
      <c r="F6" s="110">
        <v>4</v>
      </c>
      <c r="G6" s="111" t="s">
        <v>160</v>
      </c>
      <c r="H6" s="111" t="s">
        <v>161</v>
      </c>
      <c r="I6" s="111" t="s">
        <v>157</v>
      </c>
    </row>
    <row r="7" spans="1:10" ht="15.75" thickBot="1">
      <c r="A7" s="110">
        <v>5</v>
      </c>
      <c r="B7" s="111" t="s">
        <v>162</v>
      </c>
      <c r="C7" s="111" t="s">
        <v>163</v>
      </c>
      <c r="D7" s="111" t="s">
        <v>157</v>
      </c>
      <c r="F7" s="110">
        <v>5</v>
      </c>
      <c r="G7" s="111" t="s">
        <v>162</v>
      </c>
      <c r="H7" s="111" t="s">
        <v>163</v>
      </c>
      <c r="I7" s="111" t="s">
        <v>157</v>
      </c>
    </row>
    <row r="8" spans="1:10" ht="15.75" thickBot="1">
      <c r="A8" s="110">
        <v>6</v>
      </c>
      <c r="B8" s="111" t="s">
        <v>222</v>
      </c>
      <c r="C8" s="111" t="s">
        <v>224</v>
      </c>
      <c r="D8" s="111" t="s">
        <v>157</v>
      </c>
      <c r="F8" s="110">
        <v>6</v>
      </c>
      <c r="G8" s="111" t="s">
        <v>222</v>
      </c>
      <c r="H8" s="111" t="s">
        <v>224</v>
      </c>
      <c r="I8" s="111" t="s">
        <v>157</v>
      </c>
    </row>
    <row r="9" spans="1:10" ht="15.75" thickBot="1">
      <c r="A9" s="110">
        <v>7</v>
      </c>
      <c r="B9" s="111" t="s">
        <v>223</v>
      </c>
      <c r="C9" s="111" t="s">
        <v>225</v>
      </c>
      <c r="D9" s="111" t="s">
        <v>157</v>
      </c>
      <c r="F9" s="110">
        <v>7</v>
      </c>
      <c r="G9" s="111" t="s">
        <v>223</v>
      </c>
      <c r="H9" s="111" t="s">
        <v>225</v>
      </c>
      <c r="I9" s="111" t="s">
        <v>157</v>
      </c>
    </row>
    <row r="10" spans="1:10" ht="15.75" thickBot="1">
      <c r="A10" s="110">
        <v>8</v>
      </c>
      <c r="B10" s="111" t="s">
        <v>164</v>
      </c>
      <c r="C10" s="111" t="s">
        <v>165</v>
      </c>
      <c r="D10" s="111" t="s">
        <v>157</v>
      </c>
      <c r="F10" s="110"/>
      <c r="G10" s="116"/>
      <c r="H10" s="111"/>
      <c r="I10" s="111"/>
      <c r="J10">
        <v>0</v>
      </c>
    </row>
    <row r="11" spans="1:10" ht="15.75" thickBot="1">
      <c r="A11" s="110">
        <v>9</v>
      </c>
      <c r="B11" s="111" t="s">
        <v>166</v>
      </c>
      <c r="C11" s="111" t="s">
        <v>167</v>
      </c>
      <c r="D11" s="111" t="s">
        <v>157</v>
      </c>
      <c r="F11" s="110"/>
      <c r="G11" s="116"/>
      <c r="H11" s="111"/>
      <c r="I11" s="111"/>
      <c r="J11">
        <v>0</v>
      </c>
    </row>
    <row r="12" spans="1:10" ht="15.75" thickBot="1">
      <c r="A12" s="110">
        <v>10</v>
      </c>
      <c r="B12" s="111" t="s">
        <v>168</v>
      </c>
      <c r="C12" s="111" t="s">
        <v>169</v>
      </c>
      <c r="D12" s="111" t="s">
        <v>157</v>
      </c>
      <c r="F12" s="110">
        <v>9</v>
      </c>
      <c r="G12" s="111" t="s">
        <v>168</v>
      </c>
      <c r="H12" s="111" t="s">
        <v>169</v>
      </c>
      <c r="I12" s="111" t="s">
        <v>157</v>
      </c>
    </row>
    <row r="13" spans="1:10" ht="15.75" thickBot="1">
      <c r="A13" s="110">
        <v>11</v>
      </c>
      <c r="B13" s="111" t="s">
        <v>170</v>
      </c>
      <c r="C13" s="111" t="s">
        <v>171</v>
      </c>
      <c r="D13" s="111" t="s">
        <v>157</v>
      </c>
      <c r="F13" s="110">
        <v>10</v>
      </c>
      <c r="G13" s="111" t="s">
        <v>170</v>
      </c>
      <c r="H13" s="111" t="s">
        <v>171</v>
      </c>
      <c r="I13" s="111" t="s">
        <v>157</v>
      </c>
    </row>
    <row r="14" spans="1:10" ht="15.75" thickBot="1">
      <c r="A14" s="110">
        <v>12</v>
      </c>
      <c r="B14" s="111" t="s">
        <v>172</v>
      </c>
      <c r="C14" s="111" t="s">
        <v>173</v>
      </c>
      <c r="D14" s="111" t="s">
        <v>157</v>
      </c>
      <c r="F14" s="110">
        <v>11</v>
      </c>
      <c r="G14" s="111" t="s">
        <v>172</v>
      </c>
      <c r="H14" s="111" t="s">
        <v>173</v>
      </c>
      <c r="I14" s="111" t="s">
        <v>157</v>
      </c>
    </row>
    <row r="15" spans="1:10" ht="15.75" thickBot="1">
      <c r="A15" s="110">
        <v>13</v>
      </c>
      <c r="B15" s="111" t="s">
        <v>174</v>
      </c>
      <c r="C15" s="111" t="s">
        <v>175</v>
      </c>
      <c r="D15" s="111" t="s">
        <v>157</v>
      </c>
      <c r="F15" s="110">
        <v>12</v>
      </c>
      <c r="G15" s="111" t="s">
        <v>174</v>
      </c>
      <c r="H15" s="111" t="s">
        <v>175</v>
      </c>
      <c r="I15" s="111" t="s">
        <v>157</v>
      </c>
    </row>
    <row r="16" spans="1:10" ht="15.75" thickBot="1">
      <c r="A16" s="110">
        <v>14</v>
      </c>
      <c r="B16" s="111" t="s">
        <v>176</v>
      </c>
      <c r="C16" s="111" t="s">
        <v>177</v>
      </c>
      <c r="D16" s="111" t="s">
        <v>157</v>
      </c>
      <c r="F16" s="110">
        <v>13</v>
      </c>
      <c r="G16" s="111" t="s">
        <v>176</v>
      </c>
      <c r="H16" s="111" t="s">
        <v>177</v>
      </c>
      <c r="I16" s="111" t="s">
        <v>157</v>
      </c>
    </row>
    <row r="17" spans="1:9" ht="15.75" thickBot="1">
      <c r="A17" s="110">
        <v>15</v>
      </c>
      <c r="B17" s="111" t="s">
        <v>178</v>
      </c>
      <c r="C17" s="111" t="s">
        <v>179</v>
      </c>
      <c r="D17" s="111" t="s">
        <v>157</v>
      </c>
      <c r="F17" s="110">
        <v>14</v>
      </c>
      <c r="G17" s="111" t="s">
        <v>178</v>
      </c>
      <c r="H17" s="111" t="s">
        <v>179</v>
      </c>
      <c r="I17" s="111" t="s">
        <v>157</v>
      </c>
    </row>
    <row r="18" spans="1:9" ht="15.75" thickBot="1">
      <c r="A18" s="110">
        <v>16</v>
      </c>
      <c r="B18" s="111" t="s">
        <v>180</v>
      </c>
      <c r="C18" s="111" t="s">
        <v>181</v>
      </c>
      <c r="D18" s="111" t="s">
        <v>157</v>
      </c>
      <c r="F18" s="110">
        <v>15</v>
      </c>
      <c r="G18" s="111" t="s">
        <v>180</v>
      </c>
      <c r="H18" s="111" t="s">
        <v>181</v>
      </c>
      <c r="I18" s="111" t="s">
        <v>157</v>
      </c>
    </row>
    <row r="19" spans="1:9" ht="15.75" thickBot="1">
      <c r="A19" s="110">
        <v>17</v>
      </c>
      <c r="B19" s="111" t="s">
        <v>182</v>
      </c>
      <c r="C19" s="111" t="s">
        <v>183</v>
      </c>
      <c r="D19" s="111" t="s">
        <v>157</v>
      </c>
      <c r="F19" s="110">
        <v>16</v>
      </c>
      <c r="G19" s="111" t="s">
        <v>182</v>
      </c>
      <c r="H19" s="111" t="s">
        <v>183</v>
      </c>
      <c r="I19" s="111" t="s">
        <v>157</v>
      </c>
    </row>
    <row r="20" spans="1:9" ht="15.75" thickBot="1">
      <c r="A20" s="110">
        <v>18</v>
      </c>
      <c r="B20" s="111" t="s">
        <v>184</v>
      </c>
      <c r="C20" s="111" t="s">
        <v>185</v>
      </c>
      <c r="D20" s="111" t="s">
        <v>157</v>
      </c>
      <c r="F20" s="110">
        <v>17</v>
      </c>
      <c r="G20" s="111" t="s">
        <v>184</v>
      </c>
      <c r="H20" s="111" t="s">
        <v>185</v>
      </c>
      <c r="I20" s="111" t="s">
        <v>157</v>
      </c>
    </row>
    <row r="21" spans="1:9" ht="15.75" thickBot="1">
      <c r="A21" s="110">
        <v>19</v>
      </c>
      <c r="B21" s="111" t="s">
        <v>186</v>
      </c>
      <c r="C21" s="111" t="s">
        <v>187</v>
      </c>
      <c r="D21" s="111" t="s">
        <v>157</v>
      </c>
      <c r="F21" s="110">
        <v>18</v>
      </c>
      <c r="G21" s="111" t="s">
        <v>186</v>
      </c>
      <c r="H21" s="111" t="s">
        <v>187</v>
      </c>
      <c r="I21" s="111" t="s">
        <v>157</v>
      </c>
    </row>
    <row r="22" spans="1:9" ht="15.75" thickBot="1">
      <c r="A22" s="110">
        <v>20</v>
      </c>
      <c r="B22" s="111" t="s">
        <v>188</v>
      </c>
      <c r="C22" s="111" t="s">
        <v>189</v>
      </c>
      <c r="D22" s="111" t="s">
        <v>157</v>
      </c>
      <c r="F22" s="110">
        <v>19</v>
      </c>
      <c r="G22" s="111" t="s">
        <v>188</v>
      </c>
      <c r="H22" s="111" t="s">
        <v>189</v>
      </c>
      <c r="I22" s="111" t="s">
        <v>157</v>
      </c>
    </row>
    <row r="23" spans="1:9" ht="15.75" thickBot="1">
      <c r="A23" s="110">
        <v>21</v>
      </c>
      <c r="B23" s="111" t="s">
        <v>190</v>
      </c>
      <c r="C23" s="111" t="s">
        <v>191</v>
      </c>
      <c r="D23" s="111" t="s">
        <v>157</v>
      </c>
      <c r="F23" s="110">
        <v>20</v>
      </c>
      <c r="G23" s="111" t="s">
        <v>190</v>
      </c>
      <c r="H23" s="111" t="s">
        <v>191</v>
      </c>
      <c r="I23" s="111" t="s">
        <v>157</v>
      </c>
    </row>
    <row r="24" spans="1:9" ht="15.75" thickBot="1">
      <c r="A24" s="110">
        <v>22</v>
      </c>
      <c r="B24" s="111" t="s">
        <v>192</v>
      </c>
      <c r="C24" s="111" t="s">
        <v>193</v>
      </c>
      <c r="D24" s="111" t="s">
        <v>157</v>
      </c>
      <c r="F24" s="110">
        <v>21</v>
      </c>
      <c r="G24" s="111" t="s">
        <v>192</v>
      </c>
      <c r="H24" s="111" t="s">
        <v>193</v>
      </c>
      <c r="I24" s="111" t="s">
        <v>157</v>
      </c>
    </row>
    <row r="25" spans="1:9" ht="15.75" thickBot="1">
      <c r="A25" s="110">
        <v>23</v>
      </c>
      <c r="B25" s="111" t="s">
        <v>194</v>
      </c>
      <c r="C25" s="111" t="s">
        <v>195</v>
      </c>
      <c r="D25" s="111" t="s">
        <v>157</v>
      </c>
      <c r="F25" s="110">
        <v>22</v>
      </c>
      <c r="G25" s="111" t="s">
        <v>194</v>
      </c>
      <c r="H25" s="111" t="s">
        <v>195</v>
      </c>
      <c r="I25" s="111" t="s">
        <v>157</v>
      </c>
    </row>
    <row r="26" spans="1:9" ht="15.75" thickBot="1">
      <c r="A26" s="110">
        <v>25</v>
      </c>
      <c r="B26" s="111" t="s">
        <v>197</v>
      </c>
      <c r="C26" s="111" t="s">
        <v>226</v>
      </c>
      <c r="D26" s="111" t="s">
        <v>157</v>
      </c>
      <c r="F26" s="110">
        <v>24</v>
      </c>
      <c r="G26" s="111" t="s">
        <v>197</v>
      </c>
      <c r="H26" s="111" t="s">
        <v>226</v>
      </c>
      <c r="I26" s="111" t="s">
        <v>157</v>
      </c>
    </row>
    <row r="27" spans="1:9" ht="15.75" thickBot="1">
      <c r="A27" s="110">
        <v>26</v>
      </c>
      <c r="B27" s="111" t="s">
        <v>198</v>
      </c>
      <c r="C27" s="111" t="s">
        <v>199</v>
      </c>
      <c r="D27" s="111" t="s">
        <v>157</v>
      </c>
      <c r="F27" s="110">
        <v>25</v>
      </c>
      <c r="G27" s="111" t="s">
        <v>198</v>
      </c>
      <c r="H27" s="111" t="s">
        <v>199</v>
      </c>
      <c r="I27" s="111" t="s">
        <v>157</v>
      </c>
    </row>
    <row r="28" spans="1:9" ht="15.75" thickBot="1">
      <c r="A28" s="110">
        <v>27</v>
      </c>
      <c r="B28" s="111" t="s">
        <v>200</v>
      </c>
      <c r="C28" s="111" t="s">
        <v>201</v>
      </c>
      <c r="D28" s="111" t="s">
        <v>157</v>
      </c>
      <c r="F28" s="110">
        <v>26</v>
      </c>
      <c r="G28" s="111" t="s">
        <v>200</v>
      </c>
      <c r="H28" s="111" t="s">
        <v>201</v>
      </c>
      <c r="I28" s="111" t="s">
        <v>157</v>
      </c>
    </row>
    <row r="29" spans="1:9" ht="15.75" thickBot="1">
      <c r="A29" s="112" t="s">
        <v>202</v>
      </c>
      <c r="B29" s="113" t="s">
        <v>203</v>
      </c>
      <c r="C29" s="111"/>
      <c r="D29" s="111"/>
      <c r="F29" s="112" t="s">
        <v>202</v>
      </c>
      <c r="G29" s="113" t="s">
        <v>203</v>
      </c>
      <c r="H29" s="111"/>
      <c r="I29" s="111"/>
    </row>
    <row r="30" spans="1:9" ht="15.75" thickBot="1">
      <c r="A30" s="114">
        <v>1</v>
      </c>
      <c r="B30" s="111" t="s">
        <v>204</v>
      </c>
      <c r="C30" s="111" t="s">
        <v>205</v>
      </c>
      <c r="D30" s="111" t="s">
        <v>157</v>
      </c>
      <c r="F30" s="114">
        <v>1</v>
      </c>
      <c r="G30" s="111" t="s">
        <v>204</v>
      </c>
      <c r="H30" s="111" t="s">
        <v>205</v>
      </c>
      <c r="I30" s="111" t="s">
        <v>157</v>
      </c>
    </row>
    <row r="31" spans="1:9" ht="15.75" thickBot="1">
      <c r="A31" s="114">
        <v>2</v>
      </c>
      <c r="B31" s="111" t="s">
        <v>206</v>
      </c>
      <c r="C31" s="111" t="s">
        <v>207</v>
      </c>
      <c r="D31" s="111" t="s">
        <v>157</v>
      </c>
      <c r="F31" s="114">
        <v>2</v>
      </c>
      <c r="G31" s="111" t="s">
        <v>206</v>
      </c>
      <c r="H31" s="111" t="s">
        <v>207</v>
      </c>
      <c r="I31" s="111" t="s">
        <v>157</v>
      </c>
    </row>
    <row r="32" spans="1:9" ht="15.75" thickBot="1">
      <c r="A32" s="114">
        <v>3</v>
      </c>
      <c r="B32" s="111" t="s">
        <v>208</v>
      </c>
      <c r="C32" s="111" t="s">
        <v>209</v>
      </c>
      <c r="D32" s="111" t="s">
        <v>157</v>
      </c>
      <c r="F32" s="114">
        <v>3</v>
      </c>
      <c r="G32" s="111" t="s">
        <v>208</v>
      </c>
      <c r="H32" s="111" t="s">
        <v>209</v>
      </c>
      <c r="I32" s="111" t="s">
        <v>157</v>
      </c>
    </row>
    <row r="33" spans="1:9" ht="15.75" thickBot="1">
      <c r="A33" s="114">
        <v>4</v>
      </c>
      <c r="B33" s="111" t="s">
        <v>210</v>
      </c>
      <c r="C33" s="111" t="s">
        <v>211</v>
      </c>
      <c r="D33" s="111" t="s">
        <v>157</v>
      </c>
      <c r="F33" s="114">
        <v>4</v>
      </c>
      <c r="G33" s="111" t="s">
        <v>210</v>
      </c>
      <c r="H33" s="111" t="s">
        <v>211</v>
      </c>
      <c r="I33" s="111" t="s">
        <v>157</v>
      </c>
    </row>
    <row r="34" spans="1:9" ht="15.75" thickBot="1">
      <c r="A34" s="114">
        <v>5</v>
      </c>
      <c r="B34" s="111" t="s">
        <v>212</v>
      </c>
      <c r="C34" s="111" t="s">
        <v>213</v>
      </c>
      <c r="D34" s="111" t="s">
        <v>157</v>
      </c>
      <c r="F34" s="114">
        <v>5</v>
      </c>
      <c r="G34" s="111" t="s">
        <v>212</v>
      </c>
      <c r="H34" s="111" t="s">
        <v>213</v>
      </c>
      <c r="I34" s="111" t="s">
        <v>157</v>
      </c>
    </row>
    <row r="35" spans="1:9" ht="15.75" thickBot="1">
      <c r="A35" s="114">
        <v>5</v>
      </c>
      <c r="B35" s="111" t="s">
        <v>214</v>
      </c>
      <c r="C35" s="111" t="s">
        <v>215</v>
      </c>
      <c r="D35" s="111" t="s">
        <v>157</v>
      </c>
      <c r="F35" s="114">
        <v>5</v>
      </c>
      <c r="G35" s="111" t="s">
        <v>214</v>
      </c>
      <c r="H35" s="111" t="s">
        <v>215</v>
      </c>
      <c r="I35" s="111" t="s">
        <v>157</v>
      </c>
    </row>
    <row r="36" spans="1:9" ht="15.75" thickBot="1">
      <c r="A36" s="114">
        <v>6</v>
      </c>
      <c r="B36" s="111" t="s">
        <v>216</v>
      </c>
      <c r="C36" s="111" t="s">
        <v>217</v>
      </c>
      <c r="D36" s="111" t="s">
        <v>157</v>
      </c>
      <c r="F36" s="114">
        <v>6</v>
      </c>
      <c r="G36" s="111" t="s">
        <v>216</v>
      </c>
      <c r="H36" s="111" t="s">
        <v>217</v>
      </c>
      <c r="I36" s="111" t="s">
        <v>157</v>
      </c>
    </row>
    <row r="37" spans="1:9" ht="15.75" thickBot="1">
      <c r="A37" s="114">
        <v>7</v>
      </c>
      <c r="B37" s="111" t="s">
        <v>206</v>
      </c>
      <c r="C37" s="111" t="s">
        <v>218</v>
      </c>
      <c r="D37" s="111" t="s">
        <v>157</v>
      </c>
      <c r="F37" s="114">
        <v>7</v>
      </c>
      <c r="G37" s="111" t="s">
        <v>206</v>
      </c>
      <c r="H37" s="111" t="s">
        <v>218</v>
      </c>
      <c r="I37" s="111" t="s">
        <v>157</v>
      </c>
    </row>
    <row r="38" spans="1:9" ht="15.75" thickBot="1">
      <c r="A38" s="114">
        <v>8</v>
      </c>
      <c r="B38" s="115" t="s">
        <v>219</v>
      </c>
      <c r="C38" s="111" t="s">
        <v>220</v>
      </c>
      <c r="D38" s="111" t="s">
        <v>157</v>
      </c>
      <c r="F38" s="114">
        <v>8</v>
      </c>
      <c r="G38" s="115" t="s">
        <v>219</v>
      </c>
      <c r="H38" s="111" t="s">
        <v>220</v>
      </c>
      <c r="I38" s="111" t="s">
        <v>157</v>
      </c>
    </row>
  </sheetData>
  <mergeCells count="1">
    <mergeCell ref="A1:D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1</vt:i4>
      </vt:variant>
    </vt:vector>
  </HeadingPairs>
  <TitlesOfParts>
    <vt:vector size="11" baseType="lpstr">
      <vt:lpstr>Sheet1</vt:lpstr>
      <vt:lpstr>Cover Page</vt:lpstr>
      <vt:lpstr>Capex-Epoxy</vt:lpstr>
      <vt:lpstr>Opex-Epoxy</vt:lpstr>
      <vt:lpstr>Opex</vt:lpstr>
      <vt:lpstr>Cash Flow Epoxy</vt:lpstr>
      <vt:lpstr>Project Schedule</vt:lpstr>
      <vt:lpstr>Equipment list _ Ciba</vt:lpstr>
      <vt:lpstr>Equipment list _ Tohto</vt:lpstr>
      <vt:lpstr>Sheet4</vt:lpstr>
      <vt:lpstr>'Project Schedule'!Print_Area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Jaideep Kumar</dc:creator>
  <cp:lastModifiedBy>Hardik Malhotra</cp:lastModifiedBy>
  <cp:lastPrinted>2021-10-13T09:48:19Z</cp:lastPrinted>
  <dcterms:created xsi:type="dcterms:W3CDTF">2021-09-28T07:47:51Z</dcterms:created>
  <dcterms:modified xsi:type="dcterms:W3CDTF">2021-11-08T17:45:20Z</dcterms:modified>
</cp:coreProperties>
</file>